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hidePivotFieldList="1" defaultThemeVersion="124226"/>
  <mc:AlternateContent xmlns:mc="http://schemas.openxmlformats.org/markup-compatibility/2006">
    <mc:Choice Requires="x15">
      <x15ac:absPath xmlns:x15ac="http://schemas.microsoft.com/office/spreadsheetml/2010/11/ac" url="E:\cchamula\Facu_2014\TFI2014\Sistema\"/>
    </mc:Choice>
  </mc:AlternateContent>
  <bookViews>
    <workbookView xWindow="300" yWindow="0" windowWidth="3675" windowHeight="990" tabRatio="670" activeTab="2"/>
  </bookViews>
  <sheets>
    <sheet name="SegAction" sheetId="1" r:id="rId1"/>
    <sheet name="SegRole" sheetId="2" r:id="rId2"/>
    <sheet name="MenuNav" sheetId="3" r:id="rId3"/>
    <sheet name="SegAction_INSERTED" sheetId="4" r:id="rId4"/>
    <sheet name="SegActionMenuNav" sheetId="5" r:id="rId5"/>
    <sheet name="SegRoleAction" sheetId="6" r:id="rId6"/>
    <sheet name="SegUser" sheetId="7" r:id="rId7"/>
    <sheet name="InversorVisitante" sheetId="35" r:id="rId8"/>
    <sheet name="InversorCliente" sheetId="36" r:id="rId9"/>
    <sheet name="SegUserRole" sheetId="8" r:id="rId10"/>
    <sheet name="SegUserAction" sheetId="9" r:id="rId11"/>
    <sheet name="SolicitudCredito" sheetId="10" r:id="rId12"/>
    <sheet name="RegistraInversor" sheetId="11" r:id="rId13"/>
    <sheet name="Sheet8" sheetId="12" r:id="rId14"/>
    <sheet name="CredProposito" sheetId="13" r:id="rId15"/>
    <sheet name="ComGeneral" sheetId="14" r:id="rId16"/>
    <sheet name="FideiPersonalRRHH" sheetId="39" r:id="rId17"/>
    <sheet name="ComEstado" sheetId="15" r:id="rId18"/>
    <sheet name="ComTipoMovimiento" sheetId="16" r:id="rId19"/>
    <sheet name="Sheet1" sheetId="17" r:id="rId20"/>
    <sheet name="Sheet2" sheetId="18" r:id="rId21"/>
    <sheet name="Sheet3" sheetId="19" r:id="rId22"/>
    <sheet name="Sheet4" sheetId="20" r:id="rId23"/>
    <sheet name="DetailsResumenView" sheetId="21" r:id="rId24"/>
    <sheet name="DetailsPerfilUsuarioInversor" sheetId="22" r:id="rId25"/>
    <sheet name="ListCredSubastas" sheetId="23" r:id="rId26"/>
    <sheet name="ListSubastasActivas" sheetId="26" r:id="rId27"/>
    <sheet name="ListSubastasTransferir" sheetId="24" r:id="rId28"/>
    <sheet name="ListSubastasCanceladas" sheetId="27" r:id="rId29"/>
    <sheet name="DetailsCredSolicitud" sheetId="25" r:id="rId30"/>
    <sheet name="ListPrestamosOtorgados" sheetId="28" r:id="rId31"/>
    <sheet name="ListProyeccionRetornos" sheetId="29" r:id="rId32"/>
    <sheet name="ListRetornoHihstorico" sheetId="30" r:id="rId33"/>
    <sheet name="DetailsCredPrestamo" sheetId="31" r:id="rId34"/>
    <sheet name="ListMovCuenta" sheetId="32" r:id="rId35"/>
    <sheet name="CreateMoverFondos" sheetId="33" r:id="rId36"/>
    <sheet name="CreateExtraerFondos" sheetId="34" r:id="rId37"/>
    <sheet name="Sheet5" sheetId="37" r:id="rId38"/>
    <sheet name="SegUser_Inserted" sheetId="38" r:id="rId39"/>
  </sheets>
  <definedNames>
    <definedName name="_xlnm._FilterDatabase" localSheetId="38" hidden="1">SegUser_Inserted!$B$1:$C$32</definedName>
  </definedNames>
  <calcPr calcId="162913"/>
</workbook>
</file>

<file path=xl/calcChain.xml><?xml version="1.0" encoding="utf-8"?>
<calcChain xmlns="http://schemas.openxmlformats.org/spreadsheetml/2006/main">
  <c r="AA3" i="39" l="1"/>
  <c r="AA4" i="39"/>
  <c r="AB4" i="39" s="1"/>
  <c r="AA5" i="39"/>
  <c r="AA6" i="39"/>
  <c r="AB6" i="39" s="1"/>
  <c r="AA7" i="39"/>
  <c r="AA8" i="39"/>
  <c r="AB8" i="39" s="1"/>
  <c r="AA9" i="39"/>
  <c r="AA10" i="39"/>
  <c r="AB10" i="39" s="1"/>
  <c r="AA2" i="39"/>
  <c r="AB2" i="39" s="1"/>
  <c r="AB3" i="39"/>
  <c r="AB5" i="39"/>
  <c r="AB7" i="39"/>
  <c r="AB9" i="39"/>
  <c r="G177" i="14"/>
  <c r="G178" i="14"/>
  <c r="G176" i="14"/>
  <c r="G175" i="14"/>
  <c r="G172" i="14"/>
  <c r="G173" i="14"/>
  <c r="G174" i="14"/>
  <c r="G171" i="14"/>
  <c r="G170" i="14"/>
  <c r="H271" i="6"/>
  <c r="H270" i="6"/>
  <c r="H269" i="6"/>
  <c r="H268" i="6"/>
  <c r="H267" i="6"/>
  <c r="H266" i="6"/>
  <c r="H265" i="6"/>
  <c r="H264" i="6"/>
  <c r="H263" i="6"/>
  <c r="H262" i="6"/>
  <c r="H260" i="6"/>
  <c r="H259" i="6"/>
  <c r="H258" i="6"/>
  <c r="H257" i="6"/>
  <c r="H256" i="6"/>
  <c r="H255" i="6"/>
  <c r="H254" i="6"/>
  <c r="H253" i="6"/>
  <c r="H252" i="6"/>
  <c r="H251" i="6"/>
  <c r="H249" i="6"/>
  <c r="H248" i="6"/>
  <c r="H247" i="6"/>
  <c r="H246" i="6"/>
  <c r="H245" i="6"/>
  <c r="H244" i="6"/>
  <c r="H243" i="6"/>
  <c r="H242" i="6"/>
  <c r="H241" i="6"/>
  <c r="H240" i="6"/>
  <c r="H238" i="6"/>
  <c r="H237" i="6"/>
  <c r="H236" i="6"/>
  <c r="H235" i="6"/>
  <c r="H234" i="6"/>
  <c r="H233" i="6"/>
  <c r="H232" i="6"/>
  <c r="H231" i="6"/>
  <c r="H230" i="6"/>
  <c r="H229" i="6"/>
  <c r="H227" i="6"/>
  <c r="H226" i="6"/>
  <c r="H225" i="6"/>
  <c r="H223" i="6"/>
  <c r="H222" i="6"/>
  <c r="H221" i="6"/>
  <c r="H219" i="6"/>
  <c r="H218" i="6"/>
  <c r="H217" i="6"/>
  <c r="H215" i="6"/>
  <c r="H214" i="6"/>
  <c r="H213" i="6"/>
  <c r="H211" i="6"/>
  <c r="H210" i="6"/>
  <c r="H209" i="6"/>
  <c r="H208" i="6"/>
  <c r="V69" i="5"/>
  <c r="V70" i="5"/>
  <c r="V73" i="5"/>
  <c r="T68" i="5"/>
  <c r="U69" i="5"/>
  <c r="U70" i="5"/>
  <c r="U71" i="5"/>
  <c r="U72" i="5"/>
  <c r="U73" i="5"/>
  <c r="U68" i="5"/>
  <c r="T67" i="5"/>
  <c r="T66" i="5"/>
  <c r="T69" i="5"/>
  <c r="T70" i="5"/>
  <c r="T71" i="5"/>
  <c r="V71" i="5" s="1"/>
  <c r="T72" i="5"/>
  <c r="V72" i="5" s="1"/>
  <c r="T73" i="5"/>
  <c r="T74" i="5"/>
  <c r="T102" i="5"/>
  <c r="T94" i="5"/>
  <c r="T90" i="5"/>
  <c r="T89" i="5"/>
  <c r="T78" i="5"/>
  <c r="V132" i="5"/>
  <c r="V136" i="5"/>
  <c r="V140" i="5"/>
  <c r="V82" i="5"/>
  <c r="V86" i="5"/>
  <c r="V90" i="5"/>
  <c r="V91" i="5"/>
  <c r="V94" i="5"/>
  <c r="U95" i="5"/>
  <c r="U96" i="5"/>
  <c r="U97" i="5"/>
  <c r="U98" i="5"/>
  <c r="U99" i="5"/>
  <c r="U100" i="5"/>
  <c r="U101" i="5"/>
  <c r="U102" i="5"/>
  <c r="V102" i="5" s="1"/>
  <c r="U103" i="5"/>
  <c r="U104" i="5"/>
  <c r="U105" i="5"/>
  <c r="U106" i="5"/>
  <c r="V106" i="5" s="1"/>
  <c r="U107" i="5"/>
  <c r="U108" i="5"/>
  <c r="U109" i="5"/>
  <c r="U110" i="5"/>
  <c r="U111" i="5"/>
  <c r="U112" i="5"/>
  <c r="U113" i="5"/>
  <c r="U114" i="5"/>
  <c r="U115" i="5"/>
  <c r="U116" i="5"/>
  <c r="U117" i="5"/>
  <c r="U118" i="5"/>
  <c r="U119" i="5"/>
  <c r="U120" i="5"/>
  <c r="U121" i="5"/>
  <c r="U122" i="5"/>
  <c r="U123" i="5"/>
  <c r="U124" i="5"/>
  <c r="U125" i="5"/>
  <c r="U126" i="5"/>
  <c r="U127" i="5"/>
  <c r="U128" i="5"/>
  <c r="U129" i="5"/>
  <c r="V129" i="5" s="1"/>
  <c r="U130" i="5"/>
  <c r="V130" i="5" s="1"/>
  <c r="U131" i="5"/>
  <c r="V131" i="5" s="1"/>
  <c r="U132" i="5"/>
  <c r="U133" i="5"/>
  <c r="V133" i="5" s="1"/>
  <c r="U134" i="5"/>
  <c r="V134" i="5" s="1"/>
  <c r="U135" i="5"/>
  <c r="V135" i="5" s="1"/>
  <c r="U136" i="5"/>
  <c r="U137" i="5"/>
  <c r="V137" i="5" s="1"/>
  <c r="U138" i="5"/>
  <c r="V138" i="5" s="1"/>
  <c r="U139" i="5"/>
  <c r="V139" i="5" s="1"/>
  <c r="U140" i="5"/>
  <c r="U79" i="5"/>
  <c r="U80" i="5"/>
  <c r="U81" i="5"/>
  <c r="V81" i="5" s="1"/>
  <c r="U82" i="5"/>
  <c r="U83" i="5"/>
  <c r="U84" i="5"/>
  <c r="U85" i="5"/>
  <c r="V85" i="5" s="1"/>
  <c r="U86" i="5"/>
  <c r="U87" i="5"/>
  <c r="U88" i="5"/>
  <c r="U89" i="5"/>
  <c r="V89" i="5" s="1"/>
  <c r="U90" i="5"/>
  <c r="U91" i="5"/>
  <c r="U92" i="5"/>
  <c r="U93" i="5"/>
  <c r="U94" i="5"/>
  <c r="U78" i="5"/>
  <c r="T79" i="5"/>
  <c r="V79" i="5" s="1"/>
  <c r="T80" i="5"/>
  <c r="V80" i="5" s="1"/>
  <c r="T81" i="5"/>
  <c r="T82" i="5"/>
  <c r="T83" i="5"/>
  <c r="V83" i="5" s="1"/>
  <c r="T84" i="5"/>
  <c r="V84" i="5" s="1"/>
  <c r="T85" i="5"/>
  <c r="T86" i="5"/>
  <c r="T87" i="5"/>
  <c r="V87" i="5" s="1"/>
  <c r="T88" i="5"/>
  <c r="V88" i="5" s="1"/>
  <c r="T91" i="5"/>
  <c r="T92" i="5"/>
  <c r="V92" i="5" s="1"/>
  <c r="T93" i="5"/>
  <c r="V93" i="5" s="1"/>
  <c r="T95" i="5"/>
  <c r="V95" i="5" s="1"/>
  <c r="T96" i="5"/>
  <c r="V96" i="5" s="1"/>
  <c r="T97" i="5"/>
  <c r="V97" i="5" s="1"/>
  <c r="T98" i="5"/>
  <c r="V98" i="5" s="1"/>
  <c r="T99" i="5"/>
  <c r="V99" i="5" s="1"/>
  <c r="T100" i="5"/>
  <c r="V100" i="5" s="1"/>
  <c r="T101" i="5"/>
  <c r="V101" i="5" s="1"/>
  <c r="T103" i="5"/>
  <c r="V103" i="5" s="1"/>
  <c r="T104" i="5"/>
  <c r="V104" i="5" s="1"/>
  <c r="T105" i="5"/>
  <c r="V105" i="5" s="1"/>
  <c r="T106" i="5"/>
  <c r="T107" i="5"/>
  <c r="T108" i="5"/>
  <c r="T109" i="5"/>
  <c r="T110" i="5"/>
  <c r="T111" i="5"/>
  <c r="T112" i="5"/>
  <c r="T113" i="5"/>
  <c r="T114" i="5"/>
  <c r="T115" i="5"/>
  <c r="T116" i="5"/>
  <c r="T117" i="5"/>
  <c r="T118" i="5"/>
  <c r="T119" i="5"/>
  <c r="T120" i="5"/>
  <c r="T121" i="5"/>
  <c r="T122" i="5"/>
  <c r="T123" i="5"/>
  <c r="T124" i="5"/>
  <c r="T125" i="5"/>
  <c r="T126" i="5"/>
  <c r="T127" i="5"/>
  <c r="T128" i="5"/>
  <c r="J113" i="1"/>
  <c r="J109" i="1"/>
  <c r="I113" i="1"/>
  <c r="I123" i="1"/>
  <c r="I122" i="1"/>
  <c r="I121" i="1"/>
  <c r="J121" i="1" s="1"/>
  <c r="I120" i="1"/>
  <c r="I119" i="1"/>
  <c r="I118" i="1"/>
  <c r="I117" i="1"/>
  <c r="J117" i="1" s="1"/>
  <c r="I116" i="1"/>
  <c r="I115" i="1"/>
  <c r="I114" i="1"/>
  <c r="I108" i="1"/>
  <c r="I107" i="1"/>
  <c r="I106" i="1"/>
  <c r="I105" i="1"/>
  <c r="I104" i="1"/>
  <c r="I103" i="1"/>
  <c r="I102" i="1"/>
  <c r="I101" i="1"/>
  <c r="H123" i="1"/>
  <c r="J123" i="1" s="1"/>
  <c r="H122" i="1"/>
  <c r="J122" i="1" s="1"/>
  <c r="H121" i="1"/>
  <c r="H120" i="1"/>
  <c r="J120" i="1" s="1"/>
  <c r="H119" i="1"/>
  <c r="J119" i="1" s="1"/>
  <c r="H118" i="1"/>
  <c r="J118" i="1" s="1"/>
  <c r="H117" i="1"/>
  <c r="H116" i="1"/>
  <c r="J116" i="1" s="1"/>
  <c r="H115" i="1"/>
  <c r="J115" i="1" s="1"/>
  <c r="H114" i="1"/>
  <c r="J114" i="1" s="1"/>
  <c r="H113" i="1"/>
  <c r="H112" i="1"/>
  <c r="J112" i="1" s="1"/>
  <c r="H111" i="1"/>
  <c r="J111" i="1" s="1"/>
  <c r="H110" i="1"/>
  <c r="J110" i="1" s="1"/>
  <c r="H109" i="1"/>
  <c r="I112" i="1"/>
  <c r="I111" i="1"/>
  <c r="I110" i="1"/>
  <c r="I109" i="1"/>
  <c r="I12" i="37" l="1"/>
  <c r="J7" i="37"/>
  <c r="I4" i="37"/>
  <c r="J4" i="37" s="1"/>
  <c r="K4" i="37" s="1"/>
  <c r="K5" i="37" s="1"/>
  <c r="K6" i="37" s="1"/>
  <c r="K7" i="37" s="1"/>
  <c r="K8" i="37" s="1"/>
  <c r="I6" i="37"/>
  <c r="J6" i="37" s="1"/>
  <c r="I7" i="37"/>
  <c r="I8" i="37"/>
  <c r="J8" i="37" s="1"/>
  <c r="I5" i="37"/>
  <c r="J5" i="37" s="1"/>
  <c r="H5" i="37"/>
  <c r="H6" i="37"/>
  <c r="H7" i="37"/>
  <c r="H8" i="37"/>
  <c r="H4" i="37"/>
  <c r="H120" i="6"/>
  <c r="H200" i="6"/>
  <c r="H197" i="6"/>
  <c r="H196" i="6"/>
  <c r="H195" i="6"/>
  <c r="H194" i="6"/>
  <c r="H193" i="6"/>
  <c r="H192" i="6"/>
  <c r="H191" i="6"/>
  <c r="H190" i="6"/>
  <c r="H188" i="6"/>
  <c r="H187" i="6"/>
  <c r="H186" i="6"/>
  <c r="H185" i="6"/>
  <c r="H184" i="6"/>
  <c r="H183" i="6"/>
  <c r="H181" i="6"/>
  <c r="H173" i="6"/>
  <c r="H174" i="6"/>
  <c r="H175" i="6"/>
  <c r="H176" i="6"/>
  <c r="H177" i="6"/>
  <c r="H178" i="6"/>
  <c r="H179" i="6"/>
  <c r="H172" i="6"/>
  <c r="H101" i="1"/>
  <c r="J101" i="1" s="1"/>
  <c r="H102" i="1"/>
  <c r="J102" i="1" s="1"/>
  <c r="H103" i="1"/>
  <c r="J103" i="1" s="1"/>
  <c r="H104" i="1"/>
  <c r="J104" i="1" s="1"/>
  <c r="H105" i="1"/>
  <c r="J105" i="1" s="1"/>
  <c r="H106" i="1"/>
  <c r="J106" i="1" s="1"/>
  <c r="H107" i="1"/>
  <c r="J107" i="1" s="1"/>
  <c r="H108" i="1"/>
  <c r="J108" i="1" s="1"/>
  <c r="H170" i="6"/>
  <c r="H169" i="6"/>
  <c r="H168" i="6"/>
  <c r="H167" i="6"/>
  <c r="H166" i="6"/>
  <c r="H165" i="6"/>
  <c r="H163" i="6"/>
  <c r="H162" i="6"/>
  <c r="H161" i="6"/>
  <c r="H160" i="6"/>
  <c r="H159" i="6"/>
  <c r="H158" i="6"/>
  <c r="H156" i="6"/>
  <c r="H155" i="6"/>
  <c r="H154" i="6"/>
  <c r="H153" i="6"/>
  <c r="H152" i="6"/>
  <c r="H151" i="6"/>
  <c r="H145" i="6"/>
  <c r="H146" i="6"/>
  <c r="H147" i="6"/>
  <c r="H148" i="6"/>
  <c r="H149" i="6"/>
  <c r="H144" i="6"/>
  <c r="V78" i="5"/>
  <c r="U74" i="5"/>
  <c r="I100" i="1"/>
  <c r="H100" i="1"/>
  <c r="J100" i="1" s="1"/>
  <c r="H95" i="1"/>
  <c r="J95" i="1" s="1"/>
  <c r="H96" i="1"/>
  <c r="J96" i="1" s="1"/>
  <c r="H97" i="1"/>
  <c r="J97" i="1" s="1"/>
  <c r="H98" i="1"/>
  <c r="J98" i="1" s="1"/>
  <c r="H99" i="1"/>
  <c r="J99" i="1" s="1"/>
  <c r="I96" i="1"/>
  <c r="I97" i="1"/>
  <c r="I98" i="1"/>
  <c r="I99" i="1"/>
  <c r="I95" i="1"/>
  <c r="H142" i="6"/>
  <c r="H137" i="6"/>
  <c r="H136" i="6"/>
  <c r="H135" i="6"/>
  <c r="H134" i="6"/>
  <c r="H133" i="6"/>
  <c r="H131" i="6"/>
  <c r="H130" i="6"/>
  <c r="H129" i="6"/>
  <c r="H128" i="6"/>
  <c r="H127" i="6"/>
  <c r="H126" i="6"/>
  <c r="H125" i="6"/>
  <c r="H124" i="6"/>
  <c r="H123" i="6"/>
  <c r="H122" i="6"/>
  <c r="H119" i="6"/>
  <c r="H118" i="6"/>
  <c r="H116" i="6"/>
  <c r="H112" i="6"/>
  <c r="H111" i="6"/>
  <c r="H109" i="6"/>
  <c r="H108" i="6"/>
  <c r="H107" i="6"/>
  <c r="H106" i="6"/>
  <c r="H105" i="6"/>
  <c r="H104" i="6"/>
  <c r="H103" i="6"/>
  <c r="H102" i="6"/>
  <c r="H101" i="6"/>
  <c r="H100" i="6"/>
  <c r="I94" i="1"/>
  <c r="H94" i="1"/>
  <c r="I93" i="1"/>
  <c r="H93" i="1"/>
  <c r="I92" i="1"/>
  <c r="H92" i="1"/>
  <c r="I91" i="1"/>
  <c r="H91" i="1"/>
  <c r="I90" i="1"/>
  <c r="H90" i="1"/>
  <c r="I89" i="1"/>
  <c r="H89" i="1"/>
  <c r="I88" i="1"/>
  <c r="H88" i="1"/>
  <c r="I87" i="1"/>
  <c r="H87" i="1"/>
  <c r="J87" i="1" s="1"/>
  <c r="I86" i="1"/>
  <c r="H86" i="1"/>
  <c r="I85" i="1"/>
  <c r="H85" i="1"/>
  <c r="J85" i="1" s="1"/>
  <c r="T89" i="3"/>
  <c r="T90" i="3"/>
  <c r="T91" i="3"/>
  <c r="T92" i="3"/>
  <c r="T93" i="3"/>
  <c r="T94" i="3"/>
  <c r="T95" i="3"/>
  <c r="T96" i="3"/>
  <c r="T97" i="3"/>
  <c r="T98" i="3"/>
  <c r="T99" i="3"/>
  <c r="T100" i="3"/>
  <c r="T101" i="3"/>
  <c r="T102" i="3"/>
  <c r="T103" i="3"/>
  <c r="T104" i="3"/>
  <c r="T105" i="3"/>
  <c r="T106" i="3"/>
  <c r="T107" i="3"/>
  <c r="T108" i="3"/>
  <c r="T109" i="3"/>
  <c r="T110" i="3"/>
  <c r="T111" i="3"/>
  <c r="T112" i="3"/>
  <c r="T113" i="3"/>
  <c r="T114" i="3"/>
  <c r="T115" i="3"/>
  <c r="T116" i="3"/>
  <c r="T117" i="3"/>
  <c r="T118" i="3"/>
  <c r="T119" i="3"/>
  <c r="T120" i="3"/>
  <c r="T121" i="3"/>
  <c r="T122" i="3"/>
  <c r="T123" i="3"/>
  <c r="T124" i="3"/>
  <c r="T125" i="3"/>
  <c r="T126" i="3"/>
  <c r="T127" i="3"/>
  <c r="T128" i="3"/>
  <c r="T129" i="3"/>
  <c r="T130" i="3"/>
  <c r="T131" i="3"/>
  <c r="T132" i="3"/>
  <c r="T133" i="3"/>
  <c r="T134" i="3"/>
  <c r="T135" i="3"/>
  <c r="T136" i="3"/>
  <c r="T137" i="3"/>
  <c r="T138" i="3"/>
  <c r="T139" i="3"/>
  <c r="T140" i="3"/>
  <c r="T87" i="3"/>
  <c r="T88" i="3"/>
  <c r="G59" i="15"/>
  <c r="M96" i="3"/>
  <c r="N96" i="3"/>
  <c r="O96" i="3"/>
  <c r="P96" i="3"/>
  <c r="Q96" i="3"/>
  <c r="R96" i="3"/>
  <c r="S96" i="3"/>
  <c r="U96" i="3"/>
  <c r="V96" i="3"/>
  <c r="W96" i="3"/>
  <c r="M97" i="3"/>
  <c r="N97" i="3"/>
  <c r="O97" i="3"/>
  <c r="P97" i="3"/>
  <c r="Q97" i="3"/>
  <c r="R97" i="3"/>
  <c r="S97" i="3"/>
  <c r="U97" i="3"/>
  <c r="V97" i="3"/>
  <c r="W97" i="3"/>
  <c r="M98" i="3"/>
  <c r="N98" i="3"/>
  <c r="O98" i="3"/>
  <c r="P98" i="3"/>
  <c r="Q98" i="3"/>
  <c r="R98" i="3"/>
  <c r="S98" i="3"/>
  <c r="U98" i="3"/>
  <c r="V98" i="3"/>
  <c r="W98" i="3"/>
  <c r="M93" i="3"/>
  <c r="N93" i="3"/>
  <c r="O93" i="3"/>
  <c r="P93" i="3"/>
  <c r="Q93" i="3"/>
  <c r="R93" i="3"/>
  <c r="S93" i="3"/>
  <c r="U93" i="3"/>
  <c r="V93" i="3"/>
  <c r="W93" i="3"/>
  <c r="M94" i="3"/>
  <c r="N94" i="3"/>
  <c r="O94" i="3"/>
  <c r="P94" i="3"/>
  <c r="Q94" i="3"/>
  <c r="R94" i="3"/>
  <c r="S94" i="3"/>
  <c r="U94" i="3"/>
  <c r="V94" i="3"/>
  <c r="W94" i="3"/>
  <c r="M95" i="3"/>
  <c r="N95" i="3"/>
  <c r="O95" i="3"/>
  <c r="P95" i="3"/>
  <c r="Q95" i="3"/>
  <c r="R95" i="3"/>
  <c r="S95" i="3"/>
  <c r="U95" i="3"/>
  <c r="V95" i="3"/>
  <c r="W95" i="3"/>
  <c r="P89" i="3"/>
  <c r="P90" i="3"/>
  <c r="P91" i="3"/>
  <c r="P92" i="3"/>
  <c r="O89" i="3"/>
  <c r="N89" i="3"/>
  <c r="M111" i="3"/>
  <c r="N111" i="3"/>
  <c r="O111" i="3"/>
  <c r="P111" i="3"/>
  <c r="Q111" i="3"/>
  <c r="R111" i="3"/>
  <c r="S111" i="3"/>
  <c r="U111" i="3"/>
  <c r="V111" i="3"/>
  <c r="W111" i="3"/>
  <c r="M112" i="3"/>
  <c r="N112" i="3"/>
  <c r="O112" i="3"/>
  <c r="P112" i="3"/>
  <c r="Q112" i="3"/>
  <c r="R112" i="3"/>
  <c r="S112" i="3"/>
  <c r="U112" i="3"/>
  <c r="V112" i="3"/>
  <c r="W112" i="3"/>
  <c r="M113" i="3"/>
  <c r="N113" i="3"/>
  <c r="O113" i="3"/>
  <c r="P113" i="3"/>
  <c r="Q113" i="3"/>
  <c r="R113" i="3"/>
  <c r="S113" i="3"/>
  <c r="U113" i="3"/>
  <c r="V113" i="3"/>
  <c r="W113" i="3"/>
  <c r="M114" i="3"/>
  <c r="N114" i="3"/>
  <c r="O114" i="3"/>
  <c r="P114" i="3"/>
  <c r="Q114" i="3"/>
  <c r="R114" i="3"/>
  <c r="S114" i="3"/>
  <c r="U114" i="3"/>
  <c r="V114" i="3"/>
  <c r="W114" i="3"/>
  <c r="M115" i="3"/>
  <c r="N115" i="3"/>
  <c r="O115" i="3"/>
  <c r="P115" i="3"/>
  <c r="Q115" i="3"/>
  <c r="R115" i="3"/>
  <c r="S115" i="3"/>
  <c r="U115" i="3"/>
  <c r="V115" i="3"/>
  <c r="W115" i="3"/>
  <c r="M116" i="3"/>
  <c r="N116" i="3"/>
  <c r="O116" i="3"/>
  <c r="P116" i="3"/>
  <c r="Q116" i="3"/>
  <c r="R116" i="3"/>
  <c r="S116" i="3"/>
  <c r="U116" i="3"/>
  <c r="V116" i="3"/>
  <c r="W116" i="3"/>
  <c r="M117" i="3"/>
  <c r="N117" i="3"/>
  <c r="O117" i="3"/>
  <c r="P117" i="3"/>
  <c r="Q117" i="3"/>
  <c r="R117" i="3"/>
  <c r="S117" i="3"/>
  <c r="U117" i="3"/>
  <c r="V117" i="3"/>
  <c r="W117" i="3"/>
  <c r="M118" i="3"/>
  <c r="N118" i="3"/>
  <c r="O118" i="3"/>
  <c r="P118" i="3"/>
  <c r="Q118" i="3"/>
  <c r="R118" i="3"/>
  <c r="S118" i="3"/>
  <c r="U118" i="3"/>
  <c r="V118" i="3"/>
  <c r="W118" i="3"/>
  <c r="M119" i="3"/>
  <c r="N119" i="3"/>
  <c r="O119" i="3"/>
  <c r="P119" i="3"/>
  <c r="Q119" i="3"/>
  <c r="R119" i="3"/>
  <c r="S119" i="3"/>
  <c r="U119" i="3"/>
  <c r="V119" i="3"/>
  <c r="W119" i="3"/>
  <c r="M120" i="3"/>
  <c r="N120" i="3"/>
  <c r="O120" i="3"/>
  <c r="P120" i="3"/>
  <c r="Q120" i="3"/>
  <c r="R120" i="3"/>
  <c r="S120" i="3"/>
  <c r="U120" i="3"/>
  <c r="V120" i="3"/>
  <c r="W120" i="3"/>
  <c r="M121" i="3"/>
  <c r="N121" i="3"/>
  <c r="O121" i="3"/>
  <c r="P121" i="3"/>
  <c r="Q121" i="3"/>
  <c r="R121" i="3"/>
  <c r="S121" i="3"/>
  <c r="U121" i="3"/>
  <c r="V121" i="3"/>
  <c r="W121" i="3"/>
  <c r="M122" i="3"/>
  <c r="N122" i="3"/>
  <c r="O122" i="3"/>
  <c r="P122" i="3"/>
  <c r="Q122" i="3"/>
  <c r="R122" i="3"/>
  <c r="S122" i="3"/>
  <c r="U122" i="3"/>
  <c r="V122" i="3"/>
  <c r="W122" i="3"/>
  <c r="M123" i="3"/>
  <c r="N123" i="3"/>
  <c r="O123" i="3"/>
  <c r="P123" i="3"/>
  <c r="Q123" i="3"/>
  <c r="R123" i="3"/>
  <c r="S123" i="3"/>
  <c r="U123" i="3"/>
  <c r="V123" i="3"/>
  <c r="W123" i="3"/>
  <c r="M124" i="3"/>
  <c r="N124" i="3"/>
  <c r="O124" i="3"/>
  <c r="P124" i="3"/>
  <c r="Q124" i="3"/>
  <c r="R124" i="3"/>
  <c r="S124" i="3"/>
  <c r="U124" i="3"/>
  <c r="V124" i="3"/>
  <c r="W124" i="3"/>
  <c r="M125" i="3"/>
  <c r="N125" i="3"/>
  <c r="O125" i="3"/>
  <c r="P125" i="3"/>
  <c r="Q125" i="3"/>
  <c r="R125" i="3"/>
  <c r="S125" i="3"/>
  <c r="U125" i="3"/>
  <c r="V125" i="3"/>
  <c r="W125" i="3"/>
  <c r="M126" i="3"/>
  <c r="N126" i="3"/>
  <c r="O126" i="3"/>
  <c r="P126" i="3"/>
  <c r="Q126" i="3"/>
  <c r="R126" i="3"/>
  <c r="S126" i="3"/>
  <c r="U126" i="3"/>
  <c r="V126" i="3"/>
  <c r="W126" i="3"/>
  <c r="M127" i="3"/>
  <c r="N127" i="3"/>
  <c r="O127" i="3"/>
  <c r="P127" i="3"/>
  <c r="Q127" i="3"/>
  <c r="R127" i="3"/>
  <c r="S127" i="3"/>
  <c r="U127" i="3"/>
  <c r="V127" i="3"/>
  <c r="W127" i="3"/>
  <c r="M128" i="3"/>
  <c r="X128" i="3" s="1"/>
  <c r="N128" i="3"/>
  <c r="O128" i="3"/>
  <c r="P128" i="3"/>
  <c r="Q128" i="3"/>
  <c r="R128" i="3"/>
  <c r="S128" i="3"/>
  <c r="U128" i="3"/>
  <c r="V128" i="3"/>
  <c r="W128" i="3"/>
  <c r="M129" i="3"/>
  <c r="X129" i="3" s="1"/>
  <c r="N129" i="3"/>
  <c r="O129" i="3"/>
  <c r="P129" i="3"/>
  <c r="Q129" i="3"/>
  <c r="R129" i="3"/>
  <c r="S129" i="3"/>
  <c r="U129" i="3"/>
  <c r="V129" i="3"/>
  <c r="W129" i="3"/>
  <c r="M130" i="3"/>
  <c r="N130" i="3"/>
  <c r="O130" i="3"/>
  <c r="P130" i="3"/>
  <c r="Q130" i="3"/>
  <c r="R130" i="3"/>
  <c r="S130" i="3"/>
  <c r="U130" i="3"/>
  <c r="V130" i="3"/>
  <c r="W130" i="3"/>
  <c r="M131" i="3"/>
  <c r="N131" i="3"/>
  <c r="O131" i="3"/>
  <c r="P131" i="3"/>
  <c r="Q131" i="3"/>
  <c r="R131" i="3"/>
  <c r="S131" i="3"/>
  <c r="U131" i="3"/>
  <c r="V131" i="3"/>
  <c r="W131" i="3"/>
  <c r="M132" i="3"/>
  <c r="N132" i="3"/>
  <c r="O132" i="3"/>
  <c r="P132" i="3"/>
  <c r="Q132" i="3"/>
  <c r="R132" i="3"/>
  <c r="S132" i="3"/>
  <c r="U132" i="3"/>
  <c r="V132" i="3"/>
  <c r="W132" i="3"/>
  <c r="M133" i="3"/>
  <c r="N133" i="3"/>
  <c r="O133" i="3"/>
  <c r="P133" i="3"/>
  <c r="X133" i="3" s="1"/>
  <c r="Q133" i="3"/>
  <c r="R133" i="3"/>
  <c r="S133" i="3"/>
  <c r="U133" i="3"/>
  <c r="V133" i="3"/>
  <c r="W133" i="3"/>
  <c r="M134" i="3"/>
  <c r="N134" i="3"/>
  <c r="O134" i="3"/>
  <c r="P134" i="3"/>
  <c r="Q134" i="3"/>
  <c r="R134" i="3"/>
  <c r="S134" i="3"/>
  <c r="U134" i="3"/>
  <c r="V134" i="3"/>
  <c r="W134" i="3"/>
  <c r="M135" i="3"/>
  <c r="X135" i="3" s="1"/>
  <c r="N135" i="3"/>
  <c r="O135" i="3"/>
  <c r="P135" i="3"/>
  <c r="Q135" i="3"/>
  <c r="R135" i="3"/>
  <c r="S135" i="3"/>
  <c r="U135" i="3"/>
  <c r="V135" i="3"/>
  <c r="W135" i="3"/>
  <c r="M136" i="3"/>
  <c r="N136" i="3"/>
  <c r="O136" i="3"/>
  <c r="P136" i="3"/>
  <c r="Q136" i="3"/>
  <c r="R136" i="3"/>
  <c r="S136" i="3"/>
  <c r="U136" i="3"/>
  <c r="V136" i="3"/>
  <c r="W136" i="3"/>
  <c r="M137" i="3"/>
  <c r="N137" i="3"/>
  <c r="O137" i="3"/>
  <c r="P137" i="3"/>
  <c r="Q137" i="3"/>
  <c r="R137" i="3"/>
  <c r="S137" i="3"/>
  <c r="U137" i="3"/>
  <c r="V137" i="3"/>
  <c r="W137" i="3"/>
  <c r="M138" i="3"/>
  <c r="N138" i="3"/>
  <c r="O138" i="3"/>
  <c r="P138" i="3"/>
  <c r="Q138" i="3"/>
  <c r="R138" i="3"/>
  <c r="S138" i="3"/>
  <c r="U138" i="3"/>
  <c r="V138" i="3"/>
  <c r="W138" i="3"/>
  <c r="M139" i="3"/>
  <c r="N139" i="3"/>
  <c r="O139" i="3"/>
  <c r="P139" i="3"/>
  <c r="Q139" i="3"/>
  <c r="R139" i="3"/>
  <c r="S139" i="3"/>
  <c r="U139" i="3"/>
  <c r="V139" i="3"/>
  <c r="W139" i="3"/>
  <c r="M140" i="3"/>
  <c r="N140" i="3"/>
  <c r="O140" i="3"/>
  <c r="P140" i="3"/>
  <c r="Q140" i="3"/>
  <c r="R140" i="3"/>
  <c r="S140" i="3"/>
  <c r="U140" i="3"/>
  <c r="V140" i="3"/>
  <c r="W140" i="3"/>
  <c r="W110" i="3"/>
  <c r="V110" i="3"/>
  <c r="U110" i="3"/>
  <c r="S110" i="3"/>
  <c r="R110" i="3"/>
  <c r="Q110" i="3"/>
  <c r="P110" i="3"/>
  <c r="O110" i="3"/>
  <c r="N110" i="3"/>
  <c r="M110" i="3"/>
  <c r="M99" i="3"/>
  <c r="N99" i="3"/>
  <c r="O99" i="3"/>
  <c r="P99" i="3"/>
  <c r="Q99" i="3"/>
  <c r="R99" i="3"/>
  <c r="S99" i="3"/>
  <c r="U99" i="3"/>
  <c r="V99" i="3"/>
  <c r="W99" i="3"/>
  <c r="M100" i="3"/>
  <c r="N100" i="3"/>
  <c r="O100" i="3"/>
  <c r="P100" i="3"/>
  <c r="Q100" i="3"/>
  <c r="R100" i="3"/>
  <c r="S100" i="3"/>
  <c r="U100" i="3"/>
  <c r="V100" i="3"/>
  <c r="W100" i="3"/>
  <c r="M101" i="3"/>
  <c r="N101" i="3"/>
  <c r="O101" i="3"/>
  <c r="P101" i="3"/>
  <c r="Q101" i="3"/>
  <c r="R101" i="3"/>
  <c r="S101" i="3"/>
  <c r="U101" i="3"/>
  <c r="V101" i="3"/>
  <c r="W101" i="3"/>
  <c r="M102" i="3"/>
  <c r="N102" i="3"/>
  <c r="O102" i="3"/>
  <c r="P102" i="3"/>
  <c r="Q102" i="3"/>
  <c r="R102" i="3"/>
  <c r="S102" i="3"/>
  <c r="U102" i="3"/>
  <c r="V102" i="3"/>
  <c r="W102" i="3"/>
  <c r="M103" i="3"/>
  <c r="N103" i="3"/>
  <c r="O103" i="3"/>
  <c r="P103" i="3"/>
  <c r="Q103" i="3"/>
  <c r="R103" i="3"/>
  <c r="S103" i="3"/>
  <c r="U103" i="3"/>
  <c r="V103" i="3"/>
  <c r="W103" i="3"/>
  <c r="M104" i="3"/>
  <c r="N104" i="3"/>
  <c r="O104" i="3"/>
  <c r="P104" i="3"/>
  <c r="Q104" i="3"/>
  <c r="R104" i="3"/>
  <c r="S104" i="3"/>
  <c r="U104" i="3"/>
  <c r="V104" i="3"/>
  <c r="W104" i="3"/>
  <c r="M105" i="3"/>
  <c r="N105" i="3"/>
  <c r="O105" i="3"/>
  <c r="P105" i="3"/>
  <c r="Q105" i="3"/>
  <c r="R105" i="3"/>
  <c r="S105" i="3"/>
  <c r="U105" i="3"/>
  <c r="V105" i="3"/>
  <c r="W105" i="3"/>
  <c r="M106" i="3"/>
  <c r="N106" i="3"/>
  <c r="O106" i="3"/>
  <c r="P106" i="3"/>
  <c r="Q106" i="3"/>
  <c r="R106" i="3"/>
  <c r="S106" i="3"/>
  <c r="U106" i="3"/>
  <c r="V106" i="3"/>
  <c r="W106" i="3"/>
  <c r="M107" i="3"/>
  <c r="N107" i="3"/>
  <c r="O107" i="3"/>
  <c r="P107" i="3"/>
  <c r="Q107" i="3"/>
  <c r="R107" i="3"/>
  <c r="S107" i="3"/>
  <c r="U107" i="3"/>
  <c r="V107" i="3"/>
  <c r="W107" i="3"/>
  <c r="M108" i="3"/>
  <c r="N108" i="3"/>
  <c r="O108" i="3"/>
  <c r="P108" i="3"/>
  <c r="Q108" i="3"/>
  <c r="R108" i="3"/>
  <c r="S108" i="3"/>
  <c r="U108" i="3"/>
  <c r="V108" i="3"/>
  <c r="W108" i="3"/>
  <c r="M109" i="3"/>
  <c r="N109" i="3"/>
  <c r="O109" i="3"/>
  <c r="P109" i="3"/>
  <c r="Q109" i="3"/>
  <c r="R109" i="3"/>
  <c r="S109" i="3"/>
  <c r="U109" i="3"/>
  <c r="V109" i="3"/>
  <c r="W109" i="3"/>
  <c r="W92" i="3"/>
  <c r="V92" i="3"/>
  <c r="U92" i="3"/>
  <c r="S92" i="3"/>
  <c r="R92" i="3"/>
  <c r="Q92" i="3"/>
  <c r="O92" i="3"/>
  <c r="N92" i="3"/>
  <c r="M92" i="3"/>
  <c r="W91" i="3"/>
  <c r="V91" i="3"/>
  <c r="U91" i="3"/>
  <c r="S91" i="3"/>
  <c r="R91" i="3"/>
  <c r="Q91" i="3"/>
  <c r="O91" i="3"/>
  <c r="N91" i="3"/>
  <c r="M91" i="3"/>
  <c r="W90" i="3"/>
  <c r="V90" i="3"/>
  <c r="U90" i="3"/>
  <c r="S90" i="3"/>
  <c r="R90" i="3"/>
  <c r="Q90" i="3"/>
  <c r="O90" i="3"/>
  <c r="N90" i="3"/>
  <c r="M90" i="3"/>
  <c r="W89" i="3"/>
  <c r="V89" i="3"/>
  <c r="U89" i="3"/>
  <c r="S89" i="3"/>
  <c r="R89" i="3"/>
  <c r="Q89" i="3"/>
  <c r="M89" i="3"/>
  <c r="W88" i="3"/>
  <c r="V88" i="3"/>
  <c r="U88" i="3"/>
  <c r="S88" i="3"/>
  <c r="R88" i="3"/>
  <c r="Q88" i="3"/>
  <c r="P88" i="3"/>
  <c r="O88" i="3"/>
  <c r="N88" i="3"/>
  <c r="M88" i="3"/>
  <c r="W87" i="3"/>
  <c r="V87" i="3"/>
  <c r="U87" i="3"/>
  <c r="S87" i="3"/>
  <c r="R87" i="3"/>
  <c r="Q87" i="3"/>
  <c r="P87" i="3"/>
  <c r="O87" i="3"/>
  <c r="N87" i="3"/>
  <c r="M87" i="3"/>
  <c r="X139" i="3" l="1"/>
  <c r="X134" i="3"/>
  <c r="J88" i="1"/>
  <c r="V68" i="5"/>
  <c r="V74" i="5"/>
  <c r="X125" i="3"/>
  <c r="X115" i="3"/>
  <c r="J89" i="1"/>
  <c r="J91" i="1"/>
  <c r="J90" i="1"/>
  <c r="J92" i="1"/>
  <c r="J93" i="1"/>
  <c r="J94" i="1"/>
  <c r="J86" i="1"/>
  <c r="X89" i="3"/>
  <c r="X96" i="3"/>
  <c r="X97" i="3"/>
  <c r="X121" i="3"/>
  <c r="X117" i="3"/>
  <c r="X98" i="3"/>
  <c r="X136" i="3"/>
  <c r="X138" i="3"/>
  <c r="X131" i="3"/>
  <c r="X126" i="3"/>
  <c r="X122" i="3"/>
  <c r="X118" i="3"/>
  <c r="X120" i="3"/>
  <c r="X116" i="3"/>
  <c r="X123" i="3"/>
  <c r="X119" i="3"/>
  <c r="X111" i="3"/>
  <c r="X113" i="3"/>
  <c r="X94" i="3"/>
  <c r="X95" i="3"/>
  <c r="X93" i="3"/>
  <c r="X107" i="3"/>
  <c r="X140" i="3"/>
  <c r="X108" i="3"/>
  <c r="X104" i="3"/>
  <c r="X137" i="3"/>
  <c r="X130" i="3"/>
  <c r="X124" i="3"/>
  <c r="X112" i="3"/>
  <c r="X132" i="3"/>
  <c r="X127" i="3"/>
  <c r="X114" i="3"/>
  <c r="X102" i="3"/>
  <c r="X103" i="3"/>
  <c r="X101" i="3"/>
  <c r="X99" i="3"/>
  <c r="X105" i="3"/>
  <c r="X100" i="3"/>
  <c r="X92" i="3"/>
  <c r="X110" i="3"/>
  <c r="X109" i="3"/>
  <c r="X106" i="3"/>
  <c r="X88" i="3"/>
  <c r="X91" i="3"/>
  <c r="X90" i="3"/>
  <c r="X87" i="3"/>
  <c r="G58" i="15" l="1"/>
  <c r="G57" i="15"/>
  <c r="G56" i="15"/>
  <c r="G55" i="15"/>
  <c r="T63" i="5"/>
  <c r="V63" i="5" s="1"/>
  <c r="T64" i="5"/>
  <c r="V64" i="5" s="1"/>
  <c r="T65" i="5"/>
  <c r="V65" i="5" s="1"/>
  <c r="V66" i="5"/>
  <c r="T62" i="5"/>
  <c r="V62" i="5" s="1"/>
  <c r="H98" i="6"/>
  <c r="H97" i="6"/>
  <c r="H96" i="6"/>
  <c r="H95" i="6"/>
  <c r="H94" i="6"/>
  <c r="H92" i="6"/>
  <c r="H91" i="6"/>
  <c r="H90" i="6"/>
  <c r="H89" i="6"/>
  <c r="H88" i="6"/>
  <c r="H86" i="6"/>
  <c r="H85" i="6"/>
  <c r="H84" i="6"/>
  <c r="H83" i="6"/>
  <c r="H82" i="6"/>
  <c r="H80" i="6"/>
  <c r="H79" i="6"/>
  <c r="H78" i="6"/>
  <c r="H77" i="6"/>
  <c r="H76" i="6"/>
  <c r="H74" i="6"/>
  <c r="H73" i="6"/>
  <c r="H72" i="6"/>
  <c r="H71" i="6"/>
  <c r="H70" i="6"/>
  <c r="N85" i="3"/>
  <c r="O85" i="3"/>
  <c r="P85" i="3"/>
  <c r="Q85" i="3"/>
  <c r="R85" i="3"/>
  <c r="S85" i="3"/>
  <c r="T85" i="3"/>
  <c r="U85" i="3"/>
  <c r="V85" i="3"/>
  <c r="W85" i="3"/>
  <c r="M85" i="3"/>
  <c r="M82" i="3"/>
  <c r="N82" i="3"/>
  <c r="O82" i="3"/>
  <c r="P82" i="3"/>
  <c r="Q82" i="3"/>
  <c r="R82" i="3"/>
  <c r="S82" i="3"/>
  <c r="T82" i="3"/>
  <c r="U82" i="3"/>
  <c r="V82" i="3"/>
  <c r="W82" i="3"/>
  <c r="M83" i="3"/>
  <c r="N83" i="3"/>
  <c r="O83" i="3"/>
  <c r="P83" i="3"/>
  <c r="Q83" i="3"/>
  <c r="R83" i="3"/>
  <c r="S83" i="3"/>
  <c r="T83" i="3"/>
  <c r="U83" i="3"/>
  <c r="V83" i="3"/>
  <c r="W83" i="3"/>
  <c r="M84" i="3"/>
  <c r="N84" i="3"/>
  <c r="O84" i="3"/>
  <c r="P84" i="3"/>
  <c r="Q84" i="3"/>
  <c r="R84" i="3"/>
  <c r="S84" i="3"/>
  <c r="T84" i="3"/>
  <c r="U84" i="3"/>
  <c r="V84" i="3"/>
  <c r="W84" i="3"/>
  <c r="W81" i="3"/>
  <c r="V81" i="3"/>
  <c r="U81" i="3"/>
  <c r="T81" i="3"/>
  <c r="S81" i="3"/>
  <c r="R81" i="3"/>
  <c r="Q81" i="3"/>
  <c r="P81" i="3"/>
  <c r="O81" i="3"/>
  <c r="N81" i="3"/>
  <c r="M81" i="3"/>
  <c r="M74" i="3"/>
  <c r="X74" i="3" s="1"/>
  <c r="N74" i="3"/>
  <c r="O74" i="3"/>
  <c r="P74" i="3"/>
  <c r="Q74" i="3"/>
  <c r="R74" i="3"/>
  <c r="S74" i="3"/>
  <c r="T74" i="3"/>
  <c r="U74" i="3"/>
  <c r="V74" i="3"/>
  <c r="W74" i="3"/>
  <c r="M75" i="3"/>
  <c r="N75" i="3"/>
  <c r="O75" i="3"/>
  <c r="P75" i="3"/>
  <c r="Q75" i="3"/>
  <c r="R75" i="3"/>
  <c r="S75" i="3"/>
  <c r="T75" i="3"/>
  <c r="U75" i="3"/>
  <c r="V75" i="3"/>
  <c r="W75" i="3"/>
  <c r="M76" i="3"/>
  <c r="N76" i="3"/>
  <c r="O76" i="3"/>
  <c r="P76" i="3"/>
  <c r="Q76" i="3"/>
  <c r="R76" i="3"/>
  <c r="S76" i="3"/>
  <c r="T76" i="3"/>
  <c r="X76" i="3" s="1"/>
  <c r="U76" i="3"/>
  <c r="V76" i="3"/>
  <c r="W76" i="3"/>
  <c r="M77" i="3"/>
  <c r="N77" i="3"/>
  <c r="O77" i="3"/>
  <c r="P77" i="3"/>
  <c r="Q77" i="3"/>
  <c r="R77" i="3"/>
  <c r="S77" i="3"/>
  <c r="T77" i="3"/>
  <c r="U77" i="3"/>
  <c r="V77" i="3"/>
  <c r="W77" i="3"/>
  <c r="M78" i="3"/>
  <c r="N78" i="3"/>
  <c r="O78" i="3"/>
  <c r="P78" i="3"/>
  <c r="Q78" i="3"/>
  <c r="R78" i="3"/>
  <c r="S78" i="3"/>
  <c r="T78" i="3"/>
  <c r="U78" i="3"/>
  <c r="V78" i="3"/>
  <c r="W78" i="3"/>
  <c r="M79" i="3"/>
  <c r="N79" i="3"/>
  <c r="O79" i="3"/>
  <c r="P79" i="3"/>
  <c r="Q79" i="3"/>
  <c r="R79" i="3"/>
  <c r="S79" i="3"/>
  <c r="T79" i="3"/>
  <c r="U79" i="3"/>
  <c r="V79" i="3"/>
  <c r="W79" i="3"/>
  <c r="W73" i="3"/>
  <c r="V73" i="3"/>
  <c r="U73" i="3"/>
  <c r="T73" i="3"/>
  <c r="S73" i="3"/>
  <c r="R73" i="3"/>
  <c r="Q73" i="3"/>
  <c r="P73" i="3"/>
  <c r="O73" i="3"/>
  <c r="N73" i="3"/>
  <c r="M73" i="3"/>
  <c r="I81" i="1"/>
  <c r="I82" i="1"/>
  <c r="I83" i="1"/>
  <c r="H81" i="1"/>
  <c r="H82" i="1"/>
  <c r="J82" i="1" s="1"/>
  <c r="H83" i="1"/>
  <c r="I80" i="1"/>
  <c r="H80" i="1"/>
  <c r="J81" i="1" l="1"/>
  <c r="X78" i="3"/>
  <c r="X73" i="3"/>
  <c r="X77" i="3"/>
  <c r="X79" i="3"/>
  <c r="X75" i="3"/>
  <c r="X85" i="3"/>
  <c r="X84" i="3"/>
  <c r="X83" i="3"/>
  <c r="X82" i="3"/>
  <c r="X81" i="3"/>
  <c r="J83" i="1"/>
  <c r="J80" i="1"/>
  <c r="F3" i="38"/>
  <c r="F4" i="38"/>
  <c r="F5" i="38"/>
  <c r="F6" i="38"/>
  <c r="F7" i="38"/>
  <c r="F8" i="38"/>
  <c r="F9" i="38"/>
  <c r="F10" i="38"/>
  <c r="F11" i="38"/>
  <c r="F12" i="38"/>
  <c r="F13" i="38"/>
  <c r="F14" i="38"/>
  <c r="F15" i="38"/>
  <c r="F16" i="38"/>
  <c r="F17" i="38"/>
  <c r="F18" i="38"/>
  <c r="F19" i="38"/>
  <c r="F20" i="38"/>
  <c r="F21" i="38"/>
  <c r="F22" i="38"/>
  <c r="F23" i="38"/>
  <c r="F24" i="38"/>
  <c r="F25" i="38"/>
  <c r="F26" i="38"/>
  <c r="F27" i="38"/>
  <c r="F28" i="38"/>
  <c r="F29" i="38"/>
  <c r="F30" i="38"/>
  <c r="F31" i="38"/>
  <c r="F32" i="38"/>
  <c r="F2" i="38"/>
  <c r="V52" i="5" l="1"/>
  <c r="V53" i="5"/>
  <c r="V56" i="5"/>
  <c r="V57" i="5"/>
  <c r="T50" i="5"/>
  <c r="V50" i="5" s="1"/>
  <c r="T51" i="5"/>
  <c r="V51" i="5" s="1"/>
  <c r="T52" i="5"/>
  <c r="T53" i="5"/>
  <c r="T54" i="5"/>
  <c r="V54" i="5" s="1"/>
  <c r="T55" i="5"/>
  <c r="V55" i="5" s="1"/>
  <c r="T56" i="5"/>
  <c r="T57" i="5"/>
  <c r="T58" i="5"/>
  <c r="V58" i="5" s="1"/>
  <c r="T49" i="5"/>
  <c r="V49" i="5" s="1"/>
  <c r="H68" i="6"/>
  <c r="H60" i="6"/>
  <c r="H61" i="6"/>
  <c r="H62" i="6"/>
  <c r="H63" i="6"/>
  <c r="H64" i="6"/>
  <c r="H65" i="6"/>
  <c r="H66" i="6"/>
  <c r="H67" i="6"/>
  <c r="H59" i="6"/>
  <c r="J73" i="1"/>
  <c r="J74" i="1"/>
  <c r="J77" i="1"/>
  <c r="H71" i="1"/>
  <c r="J71" i="1" s="1"/>
  <c r="H72" i="1"/>
  <c r="H73" i="1"/>
  <c r="H74" i="1"/>
  <c r="H75" i="1"/>
  <c r="J75" i="1" s="1"/>
  <c r="H76" i="1"/>
  <c r="H77" i="1"/>
  <c r="H78" i="1"/>
  <c r="J78" i="1" s="1"/>
  <c r="H70" i="1"/>
  <c r="J70" i="1" s="1"/>
  <c r="I77" i="1"/>
  <c r="I78" i="1"/>
  <c r="I70" i="1"/>
  <c r="I71" i="1"/>
  <c r="I72" i="1"/>
  <c r="J72" i="1" s="1"/>
  <c r="I73" i="1"/>
  <c r="I74" i="1"/>
  <c r="I75" i="1"/>
  <c r="I76" i="1"/>
  <c r="J76" i="1" s="1"/>
  <c r="I69" i="1"/>
  <c r="H69" i="1"/>
  <c r="W71" i="3"/>
  <c r="V71" i="3"/>
  <c r="U71" i="3"/>
  <c r="T71" i="3"/>
  <c r="S71" i="3"/>
  <c r="R71" i="3"/>
  <c r="Q71" i="3"/>
  <c r="P71" i="3"/>
  <c r="O71" i="3"/>
  <c r="N71" i="3"/>
  <c r="M71" i="3"/>
  <c r="W70" i="3"/>
  <c r="V70" i="3"/>
  <c r="U70" i="3"/>
  <c r="T70" i="3"/>
  <c r="S70" i="3"/>
  <c r="R70" i="3"/>
  <c r="Q70" i="3"/>
  <c r="P70" i="3"/>
  <c r="O70" i="3"/>
  <c r="N70" i="3"/>
  <c r="X70" i="3" s="1"/>
  <c r="M70" i="3"/>
  <c r="W69" i="3"/>
  <c r="V69" i="3"/>
  <c r="U69" i="3"/>
  <c r="T69" i="3"/>
  <c r="S69" i="3"/>
  <c r="R69" i="3"/>
  <c r="Q69" i="3"/>
  <c r="P69" i="3"/>
  <c r="O69" i="3"/>
  <c r="N69" i="3"/>
  <c r="M69" i="3"/>
  <c r="W68" i="3"/>
  <c r="V68" i="3"/>
  <c r="U68" i="3"/>
  <c r="T68" i="3"/>
  <c r="S68" i="3"/>
  <c r="R68" i="3"/>
  <c r="Q68" i="3"/>
  <c r="P68" i="3"/>
  <c r="O68" i="3"/>
  <c r="N68" i="3"/>
  <c r="M68" i="3"/>
  <c r="W67" i="3"/>
  <c r="V67" i="3"/>
  <c r="U67" i="3"/>
  <c r="T67" i="3"/>
  <c r="S67" i="3"/>
  <c r="R67" i="3"/>
  <c r="Q67" i="3"/>
  <c r="P67" i="3"/>
  <c r="O67" i="3"/>
  <c r="N67" i="3"/>
  <c r="M67" i="3"/>
  <c r="W66" i="3"/>
  <c r="V66" i="3"/>
  <c r="U66" i="3"/>
  <c r="T66" i="3"/>
  <c r="S66" i="3"/>
  <c r="R66" i="3"/>
  <c r="Q66" i="3"/>
  <c r="P66" i="3"/>
  <c r="O66" i="3"/>
  <c r="N66" i="3"/>
  <c r="X66" i="3" s="1"/>
  <c r="M66" i="3"/>
  <c r="W65" i="3"/>
  <c r="V65" i="3"/>
  <c r="U65" i="3"/>
  <c r="T65" i="3"/>
  <c r="S65" i="3"/>
  <c r="R65" i="3"/>
  <c r="Q65" i="3"/>
  <c r="P65" i="3"/>
  <c r="O65" i="3"/>
  <c r="N65" i="3"/>
  <c r="M65" i="3"/>
  <c r="W64" i="3"/>
  <c r="V64" i="3"/>
  <c r="U64" i="3"/>
  <c r="T64" i="3"/>
  <c r="S64" i="3"/>
  <c r="R64" i="3"/>
  <c r="Q64" i="3"/>
  <c r="P64" i="3"/>
  <c r="O64" i="3"/>
  <c r="N64" i="3"/>
  <c r="M64" i="3"/>
  <c r="W63" i="3"/>
  <c r="V63" i="3"/>
  <c r="U63" i="3"/>
  <c r="T63" i="3"/>
  <c r="S63" i="3"/>
  <c r="R63" i="3"/>
  <c r="Q63" i="3"/>
  <c r="P63" i="3"/>
  <c r="O63" i="3"/>
  <c r="N63" i="3"/>
  <c r="M63" i="3"/>
  <c r="W62" i="3"/>
  <c r="V62" i="3"/>
  <c r="U62" i="3"/>
  <c r="T62" i="3"/>
  <c r="S62" i="3"/>
  <c r="R62" i="3"/>
  <c r="Q62" i="3"/>
  <c r="P62" i="3"/>
  <c r="O62" i="3"/>
  <c r="N62" i="3"/>
  <c r="X62" i="3" s="1"/>
  <c r="M62" i="3"/>
  <c r="N60" i="3"/>
  <c r="O60" i="3"/>
  <c r="P60" i="3"/>
  <c r="Q60" i="3"/>
  <c r="R60" i="3"/>
  <c r="S60" i="3"/>
  <c r="T60" i="3"/>
  <c r="U60" i="3"/>
  <c r="M60" i="3"/>
  <c r="W60" i="3"/>
  <c r="V60" i="3"/>
  <c r="O83" i="23"/>
  <c r="O84" i="23"/>
  <c r="O85" i="23"/>
  <c r="O86" i="23"/>
  <c r="O87" i="23"/>
  <c r="O88" i="23"/>
  <c r="O89" i="23"/>
  <c r="O90" i="23"/>
  <c r="O91" i="23"/>
  <c r="O92" i="23"/>
  <c r="O93" i="23"/>
  <c r="O94" i="23"/>
  <c r="O95" i="23"/>
  <c r="O96" i="23"/>
  <c r="O97" i="23"/>
  <c r="O98" i="23"/>
  <c r="O99" i="23"/>
  <c r="O100" i="23"/>
  <c r="O101" i="23"/>
  <c r="O102" i="23"/>
  <c r="O103" i="23"/>
  <c r="O104" i="23"/>
  <c r="O105" i="23"/>
  <c r="O106" i="23"/>
  <c r="O107" i="23"/>
  <c r="O108" i="23"/>
  <c r="O109" i="23"/>
  <c r="O110" i="23"/>
  <c r="O111" i="23"/>
  <c r="O112" i="23"/>
  <c r="O113" i="23"/>
  <c r="O114" i="23"/>
  <c r="O115" i="23"/>
  <c r="O116" i="23"/>
  <c r="O117" i="23"/>
  <c r="O118" i="23"/>
  <c r="O119" i="23"/>
  <c r="O120" i="23"/>
  <c r="O82" i="23"/>
  <c r="X65" i="3" l="1"/>
  <c r="X69" i="3"/>
  <c r="X64" i="3"/>
  <c r="X68" i="3"/>
  <c r="X63" i="3"/>
  <c r="X67" i="3"/>
  <c r="X71" i="3"/>
  <c r="J69" i="1"/>
  <c r="X60" i="3"/>
  <c r="G83" i="23" l="1"/>
  <c r="G84" i="23"/>
  <c r="G85" i="23"/>
  <c r="H85" i="23" s="1"/>
  <c r="G86" i="23"/>
  <c r="G87" i="23"/>
  <c r="G88" i="23"/>
  <c r="G89" i="23"/>
  <c r="H89" i="23" s="1"/>
  <c r="G90" i="23"/>
  <c r="G91" i="23"/>
  <c r="G92" i="23"/>
  <c r="G93" i="23"/>
  <c r="H93" i="23" s="1"/>
  <c r="G94" i="23"/>
  <c r="G95" i="23"/>
  <c r="G96" i="23"/>
  <c r="G97" i="23"/>
  <c r="H97" i="23" s="1"/>
  <c r="G98" i="23"/>
  <c r="H98" i="23" s="1"/>
  <c r="J98" i="23" s="1"/>
  <c r="G99" i="23"/>
  <c r="G100" i="23"/>
  <c r="G101" i="23"/>
  <c r="H101" i="23" s="1"/>
  <c r="G102" i="23"/>
  <c r="G103" i="23"/>
  <c r="G104" i="23"/>
  <c r="G105" i="23"/>
  <c r="H105" i="23" s="1"/>
  <c r="G106" i="23"/>
  <c r="G107" i="23"/>
  <c r="G108" i="23"/>
  <c r="G109" i="23"/>
  <c r="H109" i="23" s="1"/>
  <c r="G110" i="23"/>
  <c r="G111" i="23"/>
  <c r="G112" i="23"/>
  <c r="G113" i="23"/>
  <c r="H113" i="23" s="1"/>
  <c r="G114" i="23"/>
  <c r="H114" i="23" s="1"/>
  <c r="J114" i="23" s="1"/>
  <c r="G115" i="23"/>
  <c r="G116" i="23"/>
  <c r="G117" i="23"/>
  <c r="H117" i="23" s="1"/>
  <c r="G118" i="23"/>
  <c r="G119" i="23"/>
  <c r="G120" i="23"/>
  <c r="G82" i="23"/>
  <c r="H82" i="23" s="1"/>
  <c r="J82" i="23" s="1"/>
  <c r="H83" i="23"/>
  <c r="H94" i="23"/>
  <c r="J94" i="23" s="1"/>
  <c r="H99" i="23"/>
  <c r="H110" i="23"/>
  <c r="H115" i="23"/>
  <c r="F83" i="23"/>
  <c r="F84" i="23"/>
  <c r="H84" i="23" s="1"/>
  <c r="J84" i="23" s="1"/>
  <c r="F85" i="23"/>
  <c r="F86" i="23"/>
  <c r="H86" i="23" s="1"/>
  <c r="J86" i="23" s="1"/>
  <c r="F87" i="23"/>
  <c r="H87" i="23" s="1"/>
  <c r="F88" i="23"/>
  <c r="H88" i="23" s="1"/>
  <c r="F89" i="23"/>
  <c r="F90" i="23"/>
  <c r="H90" i="23" s="1"/>
  <c r="F91" i="23"/>
  <c r="F92" i="23"/>
  <c r="H92" i="23" s="1"/>
  <c r="F93" i="23"/>
  <c r="F94" i="23"/>
  <c r="F95" i="23"/>
  <c r="F96" i="23"/>
  <c r="H96" i="23" s="1"/>
  <c r="J96" i="23" s="1"/>
  <c r="F97" i="23"/>
  <c r="F98" i="23"/>
  <c r="F99" i="23"/>
  <c r="F100" i="23"/>
  <c r="H100" i="23" s="1"/>
  <c r="J100" i="23" s="1"/>
  <c r="F101" i="23"/>
  <c r="F102" i="23"/>
  <c r="H102" i="23" s="1"/>
  <c r="J102" i="23" s="1"/>
  <c r="F103" i="23"/>
  <c r="H103" i="23" s="1"/>
  <c r="F104" i="23"/>
  <c r="H104" i="23" s="1"/>
  <c r="F105" i="23"/>
  <c r="F106" i="23"/>
  <c r="H106" i="23" s="1"/>
  <c r="J106" i="23" s="1"/>
  <c r="F107" i="23"/>
  <c r="F108" i="23"/>
  <c r="H108" i="23" s="1"/>
  <c r="F109" i="23"/>
  <c r="F110" i="23"/>
  <c r="F111" i="23"/>
  <c r="F112" i="23"/>
  <c r="H112" i="23" s="1"/>
  <c r="J112" i="23" s="1"/>
  <c r="F113" i="23"/>
  <c r="F114" i="23"/>
  <c r="F115" i="23"/>
  <c r="F116" i="23"/>
  <c r="H116" i="23" s="1"/>
  <c r="J116" i="23" s="1"/>
  <c r="F117" i="23"/>
  <c r="F118" i="23"/>
  <c r="H118" i="23" s="1"/>
  <c r="J118" i="23" s="1"/>
  <c r="F119" i="23"/>
  <c r="H119" i="23" s="1"/>
  <c r="F120" i="23"/>
  <c r="H120" i="23" s="1"/>
  <c r="J120" i="23" s="1"/>
  <c r="F82" i="23"/>
  <c r="I83" i="23"/>
  <c r="I84" i="23"/>
  <c r="I85" i="23"/>
  <c r="I86" i="23"/>
  <c r="I87" i="23"/>
  <c r="I88" i="23"/>
  <c r="I89" i="23"/>
  <c r="I90" i="23"/>
  <c r="I91" i="23"/>
  <c r="I92" i="23"/>
  <c r="I93" i="23"/>
  <c r="I94" i="23"/>
  <c r="I95" i="23"/>
  <c r="I96" i="23"/>
  <c r="I97" i="23"/>
  <c r="I98" i="23"/>
  <c r="I99" i="23"/>
  <c r="I100" i="23"/>
  <c r="I101" i="23"/>
  <c r="I102" i="23"/>
  <c r="I103" i="23"/>
  <c r="I104" i="23"/>
  <c r="I105" i="23"/>
  <c r="I106" i="23"/>
  <c r="I107" i="23"/>
  <c r="I108" i="23"/>
  <c r="I109" i="23"/>
  <c r="I110" i="23"/>
  <c r="J110" i="23" s="1"/>
  <c r="I111" i="23"/>
  <c r="I112" i="23"/>
  <c r="I113" i="23"/>
  <c r="I114" i="23"/>
  <c r="I115" i="23"/>
  <c r="I116" i="23"/>
  <c r="I117" i="23"/>
  <c r="I118" i="23"/>
  <c r="I119" i="23"/>
  <c r="I120" i="23"/>
  <c r="I82" i="23"/>
  <c r="J90" i="23" l="1"/>
  <c r="J108" i="23"/>
  <c r="J104" i="23"/>
  <c r="J92" i="23"/>
  <c r="J88" i="23"/>
  <c r="J115" i="23"/>
  <c r="J107" i="23"/>
  <c r="J99" i="23"/>
  <c r="J83" i="23"/>
  <c r="J109" i="23"/>
  <c r="J97" i="23"/>
  <c r="H107" i="23"/>
  <c r="H91" i="23"/>
  <c r="J91" i="23" s="1"/>
  <c r="J119" i="23"/>
  <c r="J111" i="23"/>
  <c r="J103" i="23"/>
  <c r="J87" i="23"/>
  <c r="J113" i="23"/>
  <c r="J93" i="23"/>
  <c r="H111" i="23"/>
  <c r="H95" i="23"/>
  <c r="J95" i="23" s="1"/>
  <c r="J117" i="23"/>
  <c r="J105" i="23"/>
  <c r="J101" i="23"/>
  <c r="J89" i="23"/>
  <c r="J85" i="23"/>
  <c r="C117" i="23" l="1"/>
  <c r="D117" i="23" s="1"/>
  <c r="C116" i="23"/>
  <c r="D116" i="23" s="1"/>
  <c r="C115" i="23"/>
  <c r="D115" i="23" s="1"/>
  <c r="C83" i="23"/>
  <c r="D83" i="23" s="1"/>
  <c r="C84" i="23"/>
  <c r="D84" i="23" s="1"/>
  <c r="C85" i="23"/>
  <c r="D85" i="23" s="1"/>
  <c r="C86" i="23"/>
  <c r="D86" i="23" s="1"/>
  <c r="C87" i="23"/>
  <c r="D87" i="23" s="1"/>
  <c r="C88" i="23"/>
  <c r="D88" i="23" s="1"/>
  <c r="C89" i="23"/>
  <c r="D89" i="23" s="1"/>
  <c r="C90" i="23"/>
  <c r="D90" i="23" s="1"/>
  <c r="C91" i="23"/>
  <c r="D91" i="23" s="1"/>
  <c r="C92" i="23"/>
  <c r="D92" i="23" s="1"/>
  <c r="C93" i="23"/>
  <c r="D93" i="23" s="1"/>
  <c r="C94" i="23"/>
  <c r="D94" i="23" s="1"/>
  <c r="C95" i="23"/>
  <c r="D95" i="23" s="1"/>
  <c r="C96" i="23"/>
  <c r="D96" i="23" s="1"/>
  <c r="C97" i="23"/>
  <c r="D97" i="23" s="1"/>
  <c r="C98" i="23"/>
  <c r="D98" i="23" s="1"/>
  <c r="C99" i="23"/>
  <c r="D99" i="23" s="1"/>
  <c r="C100" i="23"/>
  <c r="D100" i="23" s="1"/>
  <c r="C101" i="23"/>
  <c r="D101" i="23" s="1"/>
  <c r="C102" i="23"/>
  <c r="D102" i="23" s="1"/>
  <c r="C103" i="23"/>
  <c r="D103" i="23" s="1"/>
  <c r="C104" i="23"/>
  <c r="D104" i="23" s="1"/>
  <c r="C105" i="23"/>
  <c r="D105" i="23" s="1"/>
  <c r="C106" i="23"/>
  <c r="D106" i="23" s="1"/>
  <c r="C107" i="23"/>
  <c r="D107" i="23" s="1"/>
  <c r="C108" i="23"/>
  <c r="D108" i="23" s="1"/>
  <c r="C109" i="23"/>
  <c r="D109" i="23" s="1"/>
  <c r="C110" i="23"/>
  <c r="D110" i="23" s="1"/>
  <c r="C111" i="23"/>
  <c r="D111" i="23" s="1"/>
  <c r="C112" i="23"/>
  <c r="D112" i="23" s="1"/>
  <c r="C113" i="23"/>
  <c r="D113" i="23" s="1"/>
  <c r="C114" i="23"/>
  <c r="D114" i="23" s="1"/>
  <c r="C118" i="23"/>
  <c r="D118" i="23" s="1"/>
  <c r="C119" i="23"/>
  <c r="D119" i="23" s="1"/>
  <c r="C120" i="23"/>
  <c r="D120" i="23" s="1"/>
  <c r="C82" i="23"/>
  <c r="D82" i="23" s="1"/>
  <c r="G54" i="15" l="1"/>
  <c r="G53" i="15"/>
  <c r="G52" i="15"/>
  <c r="G51" i="15"/>
  <c r="G50" i="15"/>
  <c r="G32" i="15"/>
  <c r="G33" i="15"/>
  <c r="G34" i="15"/>
  <c r="G35" i="15"/>
  <c r="G36" i="15"/>
  <c r="G37" i="15"/>
  <c r="G38" i="15"/>
  <c r="G39" i="15"/>
  <c r="G40" i="15"/>
  <c r="G41" i="15"/>
  <c r="G42" i="15"/>
  <c r="G43" i="15"/>
  <c r="G44" i="15"/>
  <c r="G45" i="15"/>
  <c r="G46" i="15"/>
  <c r="G47" i="15"/>
  <c r="G48" i="15"/>
  <c r="G49" i="15"/>
  <c r="G134" i="14" l="1"/>
  <c r="G135" i="14"/>
  <c r="G136" i="14"/>
  <c r="G137" i="14"/>
  <c r="G138" i="14"/>
  <c r="G139" i="14"/>
  <c r="G140" i="14"/>
  <c r="G141" i="14"/>
  <c r="G142" i="14"/>
  <c r="G143" i="14"/>
  <c r="G144" i="14"/>
  <c r="G145" i="14"/>
  <c r="G146" i="14"/>
  <c r="G147" i="14"/>
  <c r="G148" i="14"/>
  <c r="G149" i="14"/>
  <c r="G150" i="14"/>
  <c r="G151" i="14"/>
  <c r="G152" i="14"/>
  <c r="G153" i="14"/>
  <c r="G154" i="14"/>
  <c r="G155" i="14"/>
  <c r="G156" i="14"/>
  <c r="G157" i="14"/>
  <c r="G158" i="14"/>
  <c r="G159" i="14"/>
  <c r="G160" i="14"/>
  <c r="G161" i="14"/>
  <c r="G162" i="14"/>
  <c r="G163" i="14"/>
  <c r="G164" i="14"/>
  <c r="G165" i="14"/>
  <c r="G166" i="14"/>
  <c r="G167" i="14"/>
  <c r="G168" i="14"/>
  <c r="G169" i="14"/>
  <c r="G133" i="14"/>
  <c r="G120" i="14"/>
  <c r="G121" i="14"/>
  <c r="G122" i="14"/>
  <c r="G123" i="14"/>
  <c r="G124" i="14"/>
  <c r="G125" i="14"/>
  <c r="G126" i="14"/>
  <c r="G127" i="14"/>
  <c r="G128" i="14"/>
  <c r="G129" i="14"/>
  <c r="G130" i="14"/>
  <c r="G131" i="14"/>
  <c r="G132" i="14"/>
  <c r="G119" i="14"/>
  <c r="AA3" i="36" l="1"/>
  <c r="AA4" i="36"/>
  <c r="AA5" i="36"/>
  <c r="AA6" i="36"/>
  <c r="AA7" i="36"/>
  <c r="AA8" i="36"/>
  <c r="AA9" i="36"/>
  <c r="AA10" i="36"/>
  <c r="AA11" i="36"/>
  <c r="AA12" i="36"/>
  <c r="AA13" i="36"/>
  <c r="AA14" i="36"/>
  <c r="AA15" i="36"/>
  <c r="AA16" i="36"/>
  <c r="AA17" i="36"/>
  <c r="AA2" i="36"/>
  <c r="M3" i="35"/>
  <c r="M4" i="35"/>
  <c r="M5" i="35"/>
  <c r="M6" i="35"/>
  <c r="M7" i="35"/>
  <c r="M8" i="35"/>
  <c r="M9" i="35"/>
  <c r="M10" i="35"/>
  <c r="M11" i="35"/>
  <c r="M12" i="35"/>
  <c r="M13" i="35"/>
  <c r="M14" i="35"/>
  <c r="M15" i="35"/>
  <c r="M16" i="35"/>
  <c r="M17" i="35"/>
  <c r="M2" i="35"/>
  <c r="D39" i="8"/>
  <c r="D38" i="8"/>
  <c r="D37" i="8"/>
  <c r="D36" i="8"/>
  <c r="D35" i="8"/>
  <c r="D34" i="8"/>
  <c r="D33" i="8"/>
  <c r="S20" i="7"/>
  <c r="T20" i="7"/>
  <c r="V20" i="7"/>
  <c r="W20" i="7"/>
  <c r="X20" i="7"/>
  <c r="Y20" i="7"/>
  <c r="Z20" i="7"/>
  <c r="AA20" i="7"/>
  <c r="AB20" i="7"/>
  <c r="AC20" i="7"/>
  <c r="AD20" i="7"/>
  <c r="AE20" i="7"/>
  <c r="S21" i="7"/>
  <c r="T21" i="7"/>
  <c r="V21" i="7"/>
  <c r="W21" i="7"/>
  <c r="X21" i="7"/>
  <c r="Y21" i="7"/>
  <c r="Z21" i="7"/>
  <c r="AA21" i="7"/>
  <c r="AB21" i="7"/>
  <c r="AC21" i="7"/>
  <c r="AD21" i="7"/>
  <c r="S22" i="7"/>
  <c r="T22" i="7"/>
  <c r="V22" i="7"/>
  <c r="W22" i="7"/>
  <c r="X22" i="7"/>
  <c r="Y22" i="7"/>
  <c r="Z22" i="7"/>
  <c r="AA22" i="7"/>
  <c r="AB22" i="7"/>
  <c r="AC22" i="7"/>
  <c r="AD22" i="7"/>
  <c r="S23" i="7"/>
  <c r="T23" i="7"/>
  <c r="V23" i="7"/>
  <c r="W23" i="7"/>
  <c r="X23" i="7"/>
  <c r="Y23" i="7"/>
  <c r="Z23" i="7"/>
  <c r="AA23" i="7"/>
  <c r="AB23" i="7"/>
  <c r="AC23" i="7"/>
  <c r="AD23" i="7"/>
  <c r="S24" i="7"/>
  <c r="T24" i="7"/>
  <c r="V24" i="7"/>
  <c r="W24" i="7"/>
  <c r="X24" i="7"/>
  <c r="Y24" i="7"/>
  <c r="Z24" i="7"/>
  <c r="AA24" i="7"/>
  <c r="AB24" i="7"/>
  <c r="AC24" i="7"/>
  <c r="AD24" i="7"/>
  <c r="AE24" i="7"/>
  <c r="S25" i="7"/>
  <c r="T25" i="7"/>
  <c r="V25" i="7"/>
  <c r="W25" i="7"/>
  <c r="X25" i="7"/>
  <c r="Y25" i="7"/>
  <c r="Z25" i="7"/>
  <c r="AA25" i="7"/>
  <c r="AB25" i="7"/>
  <c r="AC25" i="7"/>
  <c r="AD25" i="7"/>
  <c r="S26" i="7"/>
  <c r="T26" i="7"/>
  <c r="V26" i="7"/>
  <c r="W26" i="7"/>
  <c r="X26" i="7"/>
  <c r="Y26" i="7"/>
  <c r="Z26" i="7"/>
  <c r="AA26" i="7"/>
  <c r="AB26" i="7"/>
  <c r="AC26" i="7"/>
  <c r="AD26" i="7"/>
  <c r="P20" i="7"/>
  <c r="P21" i="7"/>
  <c r="AE21" i="7" s="1"/>
  <c r="P22" i="7"/>
  <c r="AE22" i="7" s="1"/>
  <c r="P23" i="7"/>
  <c r="AE23" i="7" s="1"/>
  <c r="P24" i="7"/>
  <c r="P25" i="7"/>
  <c r="AE25" i="7" s="1"/>
  <c r="P26" i="7"/>
  <c r="AE26" i="7" s="1"/>
  <c r="F20" i="7"/>
  <c r="C20" i="7" s="1"/>
  <c r="R20" i="7" s="1"/>
  <c r="F21" i="7"/>
  <c r="C21" i="7" s="1"/>
  <c r="R21" i="7" s="1"/>
  <c r="F22" i="7"/>
  <c r="C22" i="7" s="1"/>
  <c r="R22" i="7" s="1"/>
  <c r="F23" i="7"/>
  <c r="U23" i="7" s="1"/>
  <c r="F24" i="7"/>
  <c r="U24" i="7" s="1"/>
  <c r="F25" i="7"/>
  <c r="C25" i="7" s="1"/>
  <c r="R25" i="7" s="1"/>
  <c r="F26" i="7"/>
  <c r="C26" i="7" s="1"/>
  <c r="R26" i="7" s="1"/>
  <c r="C23" i="7"/>
  <c r="R23" i="7" s="1"/>
  <c r="AF23" i="7" s="1"/>
  <c r="C24" i="7"/>
  <c r="R24" i="7" s="1"/>
  <c r="D25" i="8"/>
  <c r="D26" i="8"/>
  <c r="D27" i="8"/>
  <c r="D28" i="8"/>
  <c r="D29" i="8"/>
  <c r="D30" i="8"/>
  <c r="D31" i="8"/>
  <c r="D32" i="8"/>
  <c r="D24" i="8"/>
  <c r="AF24" i="7" l="1"/>
  <c r="U26" i="7"/>
  <c r="AF26" i="7" s="1"/>
  <c r="U22" i="7"/>
  <c r="AF22" i="7" s="1"/>
  <c r="U20" i="7"/>
  <c r="AF20" i="7" s="1"/>
  <c r="U25" i="7"/>
  <c r="AF25" i="7" s="1"/>
  <c r="U21" i="7"/>
  <c r="AF21" i="7" s="1"/>
  <c r="F12" i="7"/>
  <c r="F13" i="7"/>
  <c r="F14" i="7"/>
  <c r="F15" i="7"/>
  <c r="F16" i="7"/>
  <c r="F17" i="7"/>
  <c r="F18" i="7"/>
  <c r="F19" i="7"/>
  <c r="F11" i="7"/>
  <c r="V15" i="7"/>
  <c r="W15" i="7"/>
  <c r="X15" i="7"/>
  <c r="Y15" i="7"/>
  <c r="Z15" i="7"/>
  <c r="AA15" i="7"/>
  <c r="AB15" i="7"/>
  <c r="AC15" i="7"/>
  <c r="AD15" i="7"/>
  <c r="V16" i="7"/>
  <c r="W16" i="7"/>
  <c r="X16" i="7"/>
  <c r="Y16" i="7"/>
  <c r="Z16" i="7"/>
  <c r="AA16" i="7"/>
  <c r="AB16" i="7"/>
  <c r="AC16" i="7"/>
  <c r="AD16" i="7"/>
  <c r="V17" i="7"/>
  <c r="W17" i="7"/>
  <c r="X17" i="7"/>
  <c r="Y17" i="7"/>
  <c r="Z17" i="7"/>
  <c r="AA17" i="7"/>
  <c r="AB17" i="7"/>
  <c r="AC17" i="7"/>
  <c r="AD17" i="7"/>
  <c r="V18" i="7"/>
  <c r="W18" i="7"/>
  <c r="X18" i="7"/>
  <c r="Y18" i="7"/>
  <c r="Z18" i="7"/>
  <c r="AA18" i="7"/>
  <c r="AB18" i="7"/>
  <c r="AC18" i="7"/>
  <c r="AD18" i="7"/>
  <c r="V19" i="7"/>
  <c r="W19" i="7"/>
  <c r="X19" i="7"/>
  <c r="Y19" i="7"/>
  <c r="Z19" i="7"/>
  <c r="AA19" i="7"/>
  <c r="AB19" i="7"/>
  <c r="AC19" i="7"/>
  <c r="AD19" i="7"/>
  <c r="U15" i="7"/>
  <c r="U16" i="7"/>
  <c r="U17" i="7"/>
  <c r="U18" i="7"/>
  <c r="U19" i="7"/>
  <c r="T15" i="7"/>
  <c r="T16" i="7"/>
  <c r="T17" i="7"/>
  <c r="T18" i="7"/>
  <c r="T19" i="7"/>
  <c r="S15" i="7"/>
  <c r="S16" i="7"/>
  <c r="S17" i="7"/>
  <c r="S18" i="7"/>
  <c r="S19" i="7"/>
  <c r="P15" i="7"/>
  <c r="AE15" i="7" s="1"/>
  <c r="P16" i="7"/>
  <c r="AE16" i="7" s="1"/>
  <c r="P17" i="7"/>
  <c r="AE17" i="7" s="1"/>
  <c r="P18" i="7"/>
  <c r="AE18" i="7" s="1"/>
  <c r="P19" i="7"/>
  <c r="AE19" i="7" s="1"/>
  <c r="H66" i="1" l="1"/>
  <c r="H64" i="1"/>
  <c r="H62" i="1"/>
  <c r="H60" i="1"/>
  <c r="J60" i="1" s="1"/>
  <c r="I61" i="1"/>
  <c r="I62" i="1"/>
  <c r="J62" i="1" s="1"/>
  <c r="I63" i="1"/>
  <c r="I64" i="1"/>
  <c r="I65" i="1"/>
  <c r="I66" i="1"/>
  <c r="J66" i="1" s="1"/>
  <c r="I67" i="1"/>
  <c r="H61" i="1"/>
  <c r="J61" i="1" s="1"/>
  <c r="H63" i="1"/>
  <c r="J63" i="1" s="1"/>
  <c r="H65" i="1"/>
  <c r="J65" i="1" s="1"/>
  <c r="H67" i="1"/>
  <c r="J67" i="1" s="1"/>
  <c r="I60" i="1"/>
  <c r="J64" i="1" l="1"/>
  <c r="G117" i="14"/>
  <c r="G118" i="14"/>
  <c r="G116" i="14"/>
  <c r="D3" i="19"/>
  <c r="D4" i="19"/>
  <c r="D5" i="19"/>
  <c r="D6" i="19"/>
  <c r="D7" i="19"/>
  <c r="D8" i="19"/>
  <c r="D9" i="19"/>
  <c r="D10" i="19"/>
  <c r="D11" i="19"/>
  <c r="D12" i="19"/>
  <c r="D13" i="19"/>
  <c r="D14" i="19"/>
  <c r="D15" i="19"/>
  <c r="D16" i="19"/>
  <c r="D17" i="19"/>
  <c r="D18" i="19"/>
  <c r="D19" i="19"/>
  <c r="D20" i="19"/>
  <c r="D21" i="19"/>
  <c r="D22" i="19"/>
  <c r="D23" i="19"/>
  <c r="D24" i="19"/>
  <c r="D25" i="19"/>
  <c r="D26" i="19"/>
  <c r="D27" i="19"/>
  <c r="D28" i="19"/>
  <c r="D29" i="19"/>
  <c r="D30" i="19"/>
  <c r="D31" i="19"/>
  <c r="D32" i="19"/>
  <c r="D33" i="19"/>
  <c r="D34" i="19"/>
  <c r="D35" i="19"/>
  <c r="D36" i="19"/>
  <c r="D37" i="19"/>
  <c r="D38" i="19"/>
  <c r="D39" i="19"/>
  <c r="D2" i="19"/>
  <c r="G113" i="14" l="1"/>
  <c r="G114" i="14"/>
  <c r="G115" i="14"/>
  <c r="G112" i="14"/>
  <c r="I34" i="17" l="1"/>
  <c r="I33" i="17" s="1"/>
  <c r="I32" i="17" s="1"/>
  <c r="I31" i="17" s="1"/>
  <c r="I30" i="17" s="1"/>
  <c r="I29" i="17" s="1"/>
  <c r="I28" i="17" s="1"/>
  <c r="I27" i="17" s="1"/>
  <c r="I26" i="17" s="1"/>
  <c r="I25" i="17" s="1"/>
  <c r="I24" i="17" s="1"/>
  <c r="I23" i="17" s="1"/>
  <c r="I22" i="17" s="1"/>
  <c r="I21" i="17" s="1"/>
  <c r="I20" i="17" s="1"/>
  <c r="I19" i="17" s="1"/>
  <c r="I18" i="17" s="1"/>
  <c r="I17" i="17" s="1"/>
  <c r="I16" i="17" s="1"/>
  <c r="I15" i="17" s="1"/>
  <c r="E3" i="17" l="1"/>
  <c r="F3" i="17" s="1"/>
  <c r="E4" i="17"/>
  <c r="F4" i="17" s="1"/>
  <c r="E5" i="17"/>
  <c r="F5" i="17" s="1"/>
  <c r="E6" i="17"/>
  <c r="F6" i="17" s="1"/>
  <c r="E7" i="17"/>
  <c r="F7" i="17" s="1"/>
  <c r="E8" i="17"/>
  <c r="F8" i="17" s="1"/>
  <c r="E9" i="17"/>
  <c r="F9" i="17" s="1"/>
  <c r="K4" i="17"/>
  <c r="K5" i="17"/>
  <c r="K8" i="17"/>
  <c r="K9" i="17"/>
  <c r="H5" i="17"/>
  <c r="H6" i="17"/>
  <c r="H9" i="17"/>
  <c r="H3" i="17"/>
  <c r="J4" i="17"/>
  <c r="H4" i="17" s="1"/>
  <c r="J5" i="17"/>
  <c r="J6" i="17"/>
  <c r="K6" i="17" s="1"/>
  <c r="J7" i="17"/>
  <c r="H7" i="17" s="1"/>
  <c r="J8" i="17"/>
  <c r="H8" i="17" s="1"/>
  <c r="J9" i="17"/>
  <c r="J3" i="17"/>
  <c r="K3" i="17" s="1"/>
  <c r="F3" i="16"/>
  <c r="F4" i="16"/>
  <c r="F5" i="16"/>
  <c r="F6" i="16"/>
  <c r="F7" i="16"/>
  <c r="F8" i="16"/>
  <c r="F9" i="16"/>
  <c r="F10" i="16"/>
  <c r="F11" i="16"/>
  <c r="F12" i="16"/>
  <c r="F2" i="16"/>
  <c r="G90" i="14"/>
  <c r="G91" i="14"/>
  <c r="G92" i="14"/>
  <c r="G93" i="14"/>
  <c r="G94" i="14"/>
  <c r="G95" i="14"/>
  <c r="G96" i="14"/>
  <c r="G97" i="14"/>
  <c r="G98" i="14"/>
  <c r="G99" i="14"/>
  <c r="G100" i="14"/>
  <c r="G101" i="14"/>
  <c r="G102" i="14"/>
  <c r="G103" i="14"/>
  <c r="G104" i="14"/>
  <c r="G105" i="14"/>
  <c r="G106" i="14"/>
  <c r="G107" i="14"/>
  <c r="G108" i="14"/>
  <c r="G109" i="14"/>
  <c r="G110" i="14"/>
  <c r="G111" i="14"/>
  <c r="G89" i="14"/>
  <c r="G88" i="14"/>
  <c r="K7" i="17" l="1"/>
  <c r="G26" i="15"/>
  <c r="G27" i="15"/>
  <c r="G28" i="15"/>
  <c r="G29" i="15"/>
  <c r="G30" i="15"/>
  <c r="G31" i="15"/>
  <c r="G3" i="15"/>
  <c r="G4" i="15"/>
  <c r="G5" i="15"/>
  <c r="G6" i="15"/>
  <c r="G7" i="15"/>
  <c r="G8" i="15"/>
  <c r="G9" i="15"/>
  <c r="G10" i="15"/>
  <c r="G11" i="15"/>
  <c r="G12" i="15"/>
  <c r="G13" i="15"/>
  <c r="G14" i="15"/>
  <c r="G15" i="15"/>
  <c r="G16" i="15"/>
  <c r="G17" i="15"/>
  <c r="G18" i="15"/>
  <c r="G19" i="15"/>
  <c r="G20" i="15"/>
  <c r="G21" i="15"/>
  <c r="G22" i="15"/>
  <c r="G23" i="15"/>
  <c r="G24" i="15"/>
  <c r="G25" i="15"/>
  <c r="G2" i="15"/>
  <c r="G85" i="14" l="1"/>
  <c r="G86" i="14"/>
  <c r="G87" i="14"/>
  <c r="G84" i="14"/>
  <c r="G83" i="14"/>
  <c r="G82" i="14"/>
  <c r="G81" i="14"/>
  <c r="G80" i="14"/>
  <c r="G79" i="14"/>
  <c r="G73" i="14"/>
  <c r="G74" i="14"/>
  <c r="G75" i="14"/>
  <c r="G76" i="14"/>
  <c r="G77" i="14"/>
  <c r="G78" i="14"/>
  <c r="G70" i="14"/>
  <c r="G71" i="14"/>
  <c r="G72" i="14"/>
  <c r="G69" i="14"/>
  <c r="G68" i="14"/>
  <c r="G67" i="14"/>
  <c r="G36" i="14"/>
  <c r="G37" i="14"/>
  <c r="G38" i="14"/>
  <c r="G39" i="14"/>
  <c r="G40" i="14"/>
  <c r="G41" i="14"/>
  <c r="G42" i="14"/>
  <c r="G43" i="14"/>
  <c r="G44" i="14"/>
  <c r="G45" i="14"/>
  <c r="G46" i="14"/>
  <c r="G47" i="14"/>
  <c r="G48" i="14"/>
  <c r="G49" i="14"/>
  <c r="G50" i="14"/>
  <c r="G51" i="14"/>
  <c r="G52" i="14"/>
  <c r="G53" i="14"/>
  <c r="G54" i="14"/>
  <c r="G55" i="14"/>
  <c r="G56" i="14"/>
  <c r="G57" i="14"/>
  <c r="G58" i="14"/>
  <c r="G59" i="14"/>
  <c r="G60" i="14"/>
  <c r="G61" i="14"/>
  <c r="G62" i="14"/>
  <c r="G63" i="14"/>
  <c r="G64" i="14"/>
  <c r="G65" i="14"/>
  <c r="G66" i="14"/>
  <c r="G22" i="14"/>
  <c r="G23" i="14"/>
  <c r="G24" i="14"/>
  <c r="G25" i="14"/>
  <c r="G26" i="14"/>
  <c r="G27" i="14"/>
  <c r="G28" i="14"/>
  <c r="G29" i="14"/>
  <c r="G30" i="14"/>
  <c r="G31" i="14"/>
  <c r="G32" i="14"/>
  <c r="G33" i="14"/>
  <c r="G34" i="14"/>
  <c r="G35" i="14"/>
  <c r="G3" i="14" l="1"/>
  <c r="G4" i="14"/>
  <c r="G5" i="14"/>
  <c r="G6" i="14"/>
  <c r="G7" i="14"/>
  <c r="G8" i="14"/>
  <c r="G9" i="14"/>
  <c r="G10" i="14"/>
  <c r="G11" i="14"/>
  <c r="G12" i="14"/>
  <c r="G13" i="14"/>
  <c r="G14" i="14"/>
  <c r="G15" i="14"/>
  <c r="G16" i="14"/>
  <c r="G17" i="14"/>
  <c r="G18" i="14"/>
  <c r="G19" i="14"/>
  <c r="G20" i="14"/>
  <c r="G21" i="14"/>
  <c r="G2" i="14"/>
  <c r="E3" i="13" l="1"/>
  <c r="E4" i="13"/>
  <c r="E5" i="13"/>
  <c r="E6" i="13"/>
  <c r="E7" i="13"/>
  <c r="E8" i="13"/>
  <c r="E9" i="13"/>
  <c r="E10" i="13"/>
  <c r="E11" i="13"/>
  <c r="E12" i="13"/>
  <c r="E13" i="13"/>
  <c r="E14" i="13"/>
  <c r="E15" i="13"/>
  <c r="E2" i="13"/>
  <c r="V41" i="5"/>
  <c r="V45" i="5"/>
  <c r="T40" i="5"/>
  <c r="V40" i="5" s="1"/>
  <c r="U40" i="5"/>
  <c r="T41" i="5"/>
  <c r="U41" i="5"/>
  <c r="T42" i="5"/>
  <c r="V42" i="5" s="1"/>
  <c r="U42" i="5"/>
  <c r="T43" i="5"/>
  <c r="V43" i="5" s="1"/>
  <c r="U43" i="5"/>
  <c r="T44" i="5"/>
  <c r="V44" i="5" s="1"/>
  <c r="U44" i="5"/>
  <c r="T45" i="5"/>
  <c r="U45" i="5"/>
  <c r="T46" i="5"/>
  <c r="V46" i="5" s="1"/>
  <c r="U46" i="5"/>
  <c r="T47" i="5"/>
  <c r="V47" i="5" s="1"/>
  <c r="U47" i="5"/>
  <c r="U39" i="5"/>
  <c r="T39" i="5"/>
  <c r="V39" i="5" s="1"/>
  <c r="M52" i="3"/>
  <c r="N52" i="3"/>
  <c r="P52" i="3"/>
  <c r="Q52" i="3"/>
  <c r="R52" i="3"/>
  <c r="S52" i="3"/>
  <c r="T52" i="3"/>
  <c r="U52" i="3"/>
  <c r="V52" i="3"/>
  <c r="W52" i="3"/>
  <c r="M53" i="3"/>
  <c r="N53" i="3"/>
  <c r="P53" i="3"/>
  <c r="Q53" i="3"/>
  <c r="R53" i="3"/>
  <c r="S53" i="3"/>
  <c r="T53" i="3"/>
  <c r="U53" i="3"/>
  <c r="V53" i="3"/>
  <c r="W53" i="3"/>
  <c r="M54" i="3"/>
  <c r="N54" i="3"/>
  <c r="P54" i="3"/>
  <c r="Q54" i="3"/>
  <c r="R54" i="3"/>
  <c r="S54" i="3"/>
  <c r="T54" i="3"/>
  <c r="U54" i="3"/>
  <c r="V54" i="3"/>
  <c r="W54" i="3"/>
  <c r="M55" i="3"/>
  <c r="N55" i="3"/>
  <c r="P55" i="3"/>
  <c r="Q55" i="3"/>
  <c r="R55" i="3"/>
  <c r="S55" i="3"/>
  <c r="T55" i="3"/>
  <c r="U55" i="3"/>
  <c r="V55" i="3"/>
  <c r="W55" i="3"/>
  <c r="M56" i="3"/>
  <c r="N56" i="3"/>
  <c r="P56" i="3"/>
  <c r="Q56" i="3"/>
  <c r="R56" i="3"/>
  <c r="S56" i="3"/>
  <c r="T56" i="3"/>
  <c r="U56" i="3"/>
  <c r="V56" i="3"/>
  <c r="W56" i="3"/>
  <c r="M57" i="3"/>
  <c r="N57" i="3"/>
  <c r="P57" i="3"/>
  <c r="Q57" i="3"/>
  <c r="R57" i="3"/>
  <c r="S57" i="3"/>
  <c r="T57" i="3"/>
  <c r="U57" i="3"/>
  <c r="V57" i="3"/>
  <c r="W57" i="3"/>
  <c r="M58" i="3"/>
  <c r="N58" i="3"/>
  <c r="P58" i="3"/>
  <c r="Q58" i="3"/>
  <c r="R58" i="3"/>
  <c r="S58" i="3"/>
  <c r="T58" i="3"/>
  <c r="U58" i="3"/>
  <c r="V58" i="3"/>
  <c r="W58" i="3"/>
  <c r="M59" i="3"/>
  <c r="N59" i="3"/>
  <c r="P59" i="3"/>
  <c r="Q59" i="3"/>
  <c r="R59" i="3"/>
  <c r="S59" i="3"/>
  <c r="T59" i="3"/>
  <c r="U59" i="3"/>
  <c r="V59" i="3"/>
  <c r="W59" i="3"/>
  <c r="W51" i="3"/>
  <c r="V51" i="3"/>
  <c r="U51" i="3"/>
  <c r="T51" i="3"/>
  <c r="S51" i="3"/>
  <c r="R51" i="3"/>
  <c r="Q51" i="3"/>
  <c r="P51" i="3"/>
  <c r="N51" i="3"/>
  <c r="M51" i="3"/>
  <c r="D52" i="3"/>
  <c r="O52" i="3" s="1"/>
  <c r="D53" i="3"/>
  <c r="O53" i="3" s="1"/>
  <c r="D54" i="3"/>
  <c r="O54" i="3" s="1"/>
  <c r="D55" i="3"/>
  <c r="O55" i="3" s="1"/>
  <c r="D56" i="3"/>
  <c r="O56" i="3" s="1"/>
  <c r="D57" i="3"/>
  <c r="O57" i="3" s="1"/>
  <c r="D58" i="3"/>
  <c r="O58" i="3" s="1"/>
  <c r="D59" i="3"/>
  <c r="O59" i="3" s="1"/>
  <c r="D51" i="3"/>
  <c r="O51" i="3" s="1"/>
  <c r="H50" i="6"/>
  <c r="H51" i="6"/>
  <c r="H52" i="6"/>
  <c r="H53" i="6"/>
  <c r="H54" i="6"/>
  <c r="H55" i="6"/>
  <c r="H56" i="6"/>
  <c r="H57" i="6"/>
  <c r="H49" i="6"/>
  <c r="H56" i="1"/>
  <c r="H54" i="1"/>
  <c r="H57" i="1"/>
  <c r="I59" i="1"/>
  <c r="H59" i="1"/>
  <c r="I58" i="1"/>
  <c r="H58" i="1"/>
  <c r="H52" i="1"/>
  <c r="H53" i="1"/>
  <c r="H55" i="1"/>
  <c r="I57" i="1"/>
  <c r="J57" i="1" s="1"/>
  <c r="I56" i="1"/>
  <c r="I55" i="1"/>
  <c r="I52" i="1"/>
  <c r="I53" i="1"/>
  <c r="I54" i="1"/>
  <c r="I51" i="1"/>
  <c r="H51" i="1"/>
  <c r="J51" i="1" l="1"/>
  <c r="X55" i="3"/>
  <c r="X51" i="3"/>
  <c r="X58" i="3"/>
  <c r="X54" i="3"/>
  <c r="X56" i="3"/>
  <c r="X52" i="3"/>
  <c r="X57" i="3"/>
  <c r="X53" i="3"/>
  <c r="X59" i="3"/>
  <c r="J56" i="1"/>
  <c r="J54" i="1"/>
  <c r="J55" i="1"/>
  <c r="J53" i="1"/>
  <c r="J52" i="1"/>
  <c r="J59" i="1"/>
  <c r="J58" i="1"/>
  <c r="M13" i="3"/>
  <c r="N13" i="3"/>
  <c r="O13" i="3"/>
  <c r="P13" i="3"/>
  <c r="W13" i="3"/>
  <c r="V13" i="3"/>
  <c r="U13" i="3"/>
  <c r="T13" i="3"/>
  <c r="S13" i="3"/>
  <c r="R13" i="3"/>
  <c r="Q13" i="3"/>
  <c r="I49" i="1"/>
  <c r="H49" i="1"/>
  <c r="N47" i="6"/>
  <c r="Q47" i="6"/>
  <c r="H47" i="6"/>
  <c r="T37" i="5"/>
  <c r="V37" i="5" s="1"/>
  <c r="U37" i="5"/>
  <c r="I48" i="1"/>
  <c r="H48" i="1"/>
  <c r="N12" i="3"/>
  <c r="O12" i="3"/>
  <c r="P12" i="3"/>
  <c r="Q12" i="3"/>
  <c r="R12" i="3"/>
  <c r="S12" i="3"/>
  <c r="T12" i="3"/>
  <c r="U12" i="3"/>
  <c r="V12" i="3"/>
  <c r="W12" i="3"/>
  <c r="M12" i="3"/>
  <c r="T13" i="5"/>
  <c r="T4" i="5"/>
  <c r="V4" i="5" s="1"/>
  <c r="T5" i="5"/>
  <c r="T6" i="5"/>
  <c r="T7" i="5"/>
  <c r="T8" i="5"/>
  <c r="V8" i="5" s="1"/>
  <c r="T9" i="5"/>
  <c r="T10" i="5"/>
  <c r="T11" i="5"/>
  <c r="T12" i="5"/>
  <c r="T14" i="5"/>
  <c r="V14" i="5" s="1"/>
  <c r="T15" i="5"/>
  <c r="T16" i="5"/>
  <c r="T17" i="5"/>
  <c r="T18" i="5"/>
  <c r="V18" i="5" s="1"/>
  <c r="T19" i="5"/>
  <c r="T20" i="5"/>
  <c r="T21" i="5"/>
  <c r="T22" i="5"/>
  <c r="T23" i="5"/>
  <c r="T24" i="5"/>
  <c r="T25" i="5"/>
  <c r="T26" i="5"/>
  <c r="V26" i="5" s="1"/>
  <c r="T27" i="5"/>
  <c r="T28" i="5"/>
  <c r="T29" i="5"/>
  <c r="T30" i="5"/>
  <c r="T31" i="5"/>
  <c r="T32" i="5"/>
  <c r="T33" i="5"/>
  <c r="T34" i="5"/>
  <c r="V34" i="5" s="1"/>
  <c r="T35" i="5"/>
  <c r="T36" i="5"/>
  <c r="E15" i="9"/>
  <c r="E16" i="9"/>
  <c r="E17" i="9"/>
  <c r="E18" i="9"/>
  <c r="E19" i="9"/>
  <c r="E20" i="9"/>
  <c r="E21" i="9"/>
  <c r="E22" i="9"/>
  <c r="E23" i="9"/>
  <c r="E24" i="9"/>
  <c r="E25" i="9"/>
  <c r="E26" i="9"/>
  <c r="E27" i="9"/>
  <c r="E28" i="9"/>
  <c r="E29" i="9"/>
  <c r="E30" i="9"/>
  <c r="E31" i="9"/>
  <c r="E32" i="9"/>
  <c r="E33" i="9"/>
  <c r="E34" i="9"/>
  <c r="E35" i="9"/>
  <c r="E36" i="9"/>
  <c r="E37" i="9"/>
  <c r="E38" i="9"/>
  <c r="E39" i="9"/>
  <c r="E40" i="9"/>
  <c r="E41" i="9"/>
  <c r="E42" i="9"/>
  <c r="E43" i="9"/>
  <c r="E44" i="9"/>
  <c r="E45" i="9"/>
  <c r="E46" i="9"/>
  <c r="E47" i="9"/>
  <c r="E14" i="9"/>
  <c r="D14" i="8"/>
  <c r="B20" i="8"/>
  <c r="D20" i="8" s="1"/>
  <c r="B15" i="8"/>
  <c r="D15" i="8" s="1"/>
  <c r="B16" i="8"/>
  <c r="D16" i="8" s="1"/>
  <c r="B17" i="8"/>
  <c r="D17" i="8" s="1"/>
  <c r="B18" i="8"/>
  <c r="D18" i="8" s="1"/>
  <c r="B19" i="8"/>
  <c r="D19" i="8" s="1"/>
  <c r="B14" i="8"/>
  <c r="P10" i="7"/>
  <c r="AE10" i="7" s="1"/>
  <c r="R10" i="7"/>
  <c r="S10" i="7"/>
  <c r="T10" i="7"/>
  <c r="V10" i="7"/>
  <c r="W10" i="7"/>
  <c r="X10" i="7"/>
  <c r="Y10" i="7"/>
  <c r="Z10" i="7"/>
  <c r="AA10" i="7"/>
  <c r="AB10" i="7"/>
  <c r="AC10" i="7"/>
  <c r="AD10" i="7"/>
  <c r="P11" i="7"/>
  <c r="S11" i="7"/>
  <c r="T11" i="7"/>
  <c r="V11" i="7"/>
  <c r="W11" i="7"/>
  <c r="X11" i="7"/>
  <c r="Y11" i="7"/>
  <c r="Z11" i="7"/>
  <c r="AA11" i="7"/>
  <c r="AB11" i="7"/>
  <c r="AC11" i="7"/>
  <c r="AD11" i="7"/>
  <c r="AE11" i="7"/>
  <c r="P12" i="7"/>
  <c r="S12" i="7"/>
  <c r="T12" i="7"/>
  <c r="V12" i="7"/>
  <c r="W12" i="7"/>
  <c r="X12" i="7"/>
  <c r="Y12" i="7"/>
  <c r="Z12" i="7"/>
  <c r="AA12" i="7"/>
  <c r="AB12" i="7"/>
  <c r="AC12" i="7"/>
  <c r="AD12" i="7"/>
  <c r="AE12" i="7"/>
  <c r="P13" i="7"/>
  <c r="S13" i="7"/>
  <c r="T13" i="7"/>
  <c r="V13" i="7"/>
  <c r="W13" i="7"/>
  <c r="X13" i="7"/>
  <c r="Y13" i="7"/>
  <c r="Z13" i="7"/>
  <c r="AA13" i="7"/>
  <c r="AB13" i="7"/>
  <c r="AC13" i="7"/>
  <c r="AD13" i="7"/>
  <c r="AE13" i="7"/>
  <c r="P14" i="7"/>
  <c r="S14" i="7"/>
  <c r="T14" i="7"/>
  <c r="V14" i="7"/>
  <c r="W14" i="7"/>
  <c r="X14" i="7"/>
  <c r="Y14" i="7"/>
  <c r="Z14" i="7"/>
  <c r="AA14" i="7"/>
  <c r="AB14" i="7"/>
  <c r="AC14" i="7"/>
  <c r="AD14" i="7"/>
  <c r="AE14" i="7"/>
  <c r="C16" i="7"/>
  <c r="R16" i="7" s="1"/>
  <c r="AF16" i="7" s="1"/>
  <c r="C18" i="7"/>
  <c r="R18" i="7" s="1"/>
  <c r="AF18" i="7" s="1"/>
  <c r="C19" i="7"/>
  <c r="R19" i="7" s="1"/>
  <c r="AF19" i="7" s="1"/>
  <c r="C15" i="7"/>
  <c r="R15" i="7" s="1"/>
  <c r="AF15" i="7" s="1"/>
  <c r="C17" i="7"/>
  <c r="R17" i="7" s="1"/>
  <c r="AF17" i="7" s="1"/>
  <c r="U11" i="7"/>
  <c r="U12" i="7"/>
  <c r="C13" i="7"/>
  <c r="R13" i="7" s="1"/>
  <c r="U14" i="7"/>
  <c r="F10" i="7"/>
  <c r="C10" i="7" s="1"/>
  <c r="AE3" i="7"/>
  <c r="AE6" i="7"/>
  <c r="AE7" i="7"/>
  <c r="AE2" i="7"/>
  <c r="R3" i="7"/>
  <c r="S3" i="7"/>
  <c r="T3" i="7"/>
  <c r="U3" i="7"/>
  <c r="V3" i="7"/>
  <c r="W3" i="7"/>
  <c r="X3" i="7"/>
  <c r="Y3" i="7"/>
  <c r="Z3" i="7"/>
  <c r="AA3" i="7"/>
  <c r="AB3" i="7"/>
  <c r="AC3" i="7"/>
  <c r="AD3" i="7"/>
  <c r="S4" i="7"/>
  <c r="T4" i="7"/>
  <c r="U4" i="7"/>
  <c r="V4" i="7"/>
  <c r="W4" i="7"/>
  <c r="X4" i="7"/>
  <c r="Y4" i="7"/>
  <c r="Z4" i="7"/>
  <c r="AA4" i="7"/>
  <c r="AB4" i="7"/>
  <c r="AC4" i="7"/>
  <c r="AD4" i="7"/>
  <c r="S5" i="7"/>
  <c r="T5" i="7"/>
  <c r="V5" i="7"/>
  <c r="W5" i="7"/>
  <c r="X5" i="7"/>
  <c r="Y5" i="7"/>
  <c r="Z5" i="7"/>
  <c r="AA5" i="7"/>
  <c r="AB5" i="7"/>
  <c r="AC5" i="7"/>
  <c r="AD5" i="7"/>
  <c r="R6" i="7"/>
  <c r="S6" i="7"/>
  <c r="T6" i="7"/>
  <c r="V6" i="7"/>
  <c r="W6" i="7"/>
  <c r="X6" i="7"/>
  <c r="Y6" i="7"/>
  <c r="Z6" i="7"/>
  <c r="AA6" i="7"/>
  <c r="AB6" i="7"/>
  <c r="AC6" i="7"/>
  <c r="AD6" i="7"/>
  <c r="R7" i="7"/>
  <c r="S7" i="7"/>
  <c r="T7" i="7"/>
  <c r="U7" i="7"/>
  <c r="V7" i="7"/>
  <c r="W7" i="7"/>
  <c r="X7" i="7"/>
  <c r="Y7" i="7"/>
  <c r="Z7" i="7"/>
  <c r="AA7" i="7"/>
  <c r="AB7" i="7"/>
  <c r="AC7" i="7"/>
  <c r="AD7" i="7"/>
  <c r="S8" i="7"/>
  <c r="T8" i="7"/>
  <c r="U8" i="7"/>
  <c r="V8" i="7"/>
  <c r="W8" i="7"/>
  <c r="X8" i="7"/>
  <c r="Y8" i="7"/>
  <c r="Z8" i="7"/>
  <c r="AA8" i="7"/>
  <c r="AB8" i="7"/>
  <c r="AC8" i="7"/>
  <c r="AD8" i="7"/>
  <c r="S9" i="7"/>
  <c r="T9" i="7"/>
  <c r="V9" i="7"/>
  <c r="W9" i="7"/>
  <c r="X9" i="7"/>
  <c r="Y9" i="7"/>
  <c r="Z9" i="7"/>
  <c r="AA9" i="7"/>
  <c r="AB9" i="7"/>
  <c r="AC9" i="7"/>
  <c r="AD9" i="7"/>
  <c r="P3" i="7"/>
  <c r="P4" i="7"/>
  <c r="AE4" i="7" s="1"/>
  <c r="P5" i="7"/>
  <c r="AE5" i="7" s="1"/>
  <c r="P6" i="7"/>
  <c r="P7" i="7"/>
  <c r="P8" i="7"/>
  <c r="AE8" i="7" s="1"/>
  <c r="P9" i="7"/>
  <c r="AE9" i="7" s="1"/>
  <c r="F3" i="7"/>
  <c r="F4" i="7"/>
  <c r="C4" i="7" s="1"/>
  <c r="R4" i="7" s="1"/>
  <c r="F5" i="7"/>
  <c r="U5" i="7" s="1"/>
  <c r="F6" i="7"/>
  <c r="C6" i="7" s="1"/>
  <c r="F7" i="7"/>
  <c r="F8" i="7"/>
  <c r="C8" i="7" s="1"/>
  <c r="R8" i="7" s="1"/>
  <c r="F9" i="7"/>
  <c r="U9" i="7" s="1"/>
  <c r="C3" i="7"/>
  <c r="C7" i="7"/>
  <c r="C9" i="7"/>
  <c r="R9" i="7" s="1"/>
  <c r="F2" i="7"/>
  <c r="U2" i="7" s="1"/>
  <c r="S2" i="7"/>
  <c r="T2" i="7"/>
  <c r="W2" i="7"/>
  <c r="X2" i="7"/>
  <c r="Y2" i="7"/>
  <c r="Z2" i="7"/>
  <c r="AA2" i="7"/>
  <c r="AB2" i="7"/>
  <c r="AC2" i="7"/>
  <c r="AD2" i="7"/>
  <c r="V2" i="7"/>
  <c r="P2" i="7"/>
  <c r="T14" i="6"/>
  <c r="Q34" i="6"/>
  <c r="Q33" i="6"/>
  <c r="Q14" i="6"/>
  <c r="Q15" i="6"/>
  <c r="Q16" i="6"/>
  <c r="Q17" i="6"/>
  <c r="Q18" i="6"/>
  <c r="Q19" i="6"/>
  <c r="Q20" i="6"/>
  <c r="Q21" i="6"/>
  <c r="Q23" i="6"/>
  <c r="Q25" i="6"/>
  <c r="Q27" i="6"/>
  <c r="Q30" i="6"/>
  <c r="Q32" i="6"/>
  <c r="Q35" i="6"/>
  <c r="Q36" i="6"/>
  <c r="Q37" i="6"/>
  <c r="Q38" i="6"/>
  <c r="Q39" i="6"/>
  <c r="Q40" i="6"/>
  <c r="Q41" i="6"/>
  <c r="Q42" i="6"/>
  <c r="Q43" i="6"/>
  <c r="Q44" i="6"/>
  <c r="Q45" i="6"/>
  <c r="Q46" i="6"/>
  <c r="Q13" i="6"/>
  <c r="N14" i="6"/>
  <c r="N15" i="6"/>
  <c r="N16" i="6"/>
  <c r="N17" i="6"/>
  <c r="N18" i="6"/>
  <c r="N19" i="6"/>
  <c r="N20" i="6"/>
  <c r="N21" i="6"/>
  <c r="N22" i="6"/>
  <c r="N23" i="6"/>
  <c r="N24" i="6"/>
  <c r="N25" i="6"/>
  <c r="N26" i="6"/>
  <c r="N27" i="6"/>
  <c r="N28" i="6"/>
  <c r="N29" i="6"/>
  <c r="N30" i="6"/>
  <c r="N31" i="6"/>
  <c r="N32" i="6"/>
  <c r="N33" i="6"/>
  <c r="N34" i="6"/>
  <c r="N35" i="6"/>
  <c r="N36" i="6"/>
  <c r="N37" i="6"/>
  <c r="N38" i="6"/>
  <c r="N39" i="6"/>
  <c r="N40" i="6"/>
  <c r="N41" i="6"/>
  <c r="N42" i="6"/>
  <c r="N43" i="6"/>
  <c r="N44" i="6"/>
  <c r="N45" i="6"/>
  <c r="N46" i="6"/>
  <c r="N13" i="6"/>
  <c r="K13" i="6"/>
  <c r="K15" i="6"/>
  <c r="K16" i="6"/>
  <c r="K17" i="6"/>
  <c r="K18" i="6"/>
  <c r="K19" i="6"/>
  <c r="K20" i="6"/>
  <c r="K21" i="6"/>
  <c r="K23" i="6"/>
  <c r="K25" i="6"/>
  <c r="K27" i="6"/>
  <c r="K30" i="6"/>
  <c r="K32" i="6"/>
  <c r="K35" i="6"/>
  <c r="K37" i="6"/>
  <c r="K40" i="6"/>
  <c r="K42" i="6"/>
  <c r="K45" i="6"/>
  <c r="H14" i="6"/>
  <c r="H15" i="6"/>
  <c r="H16" i="6"/>
  <c r="H17" i="6"/>
  <c r="H18" i="6"/>
  <c r="H19" i="6"/>
  <c r="H20" i="6"/>
  <c r="H21" i="6"/>
  <c r="H22" i="6"/>
  <c r="H23" i="6"/>
  <c r="H24" i="6"/>
  <c r="H25" i="6"/>
  <c r="H26" i="6"/>
  <c r="H27" i="6"/>
  <c r="H28" i="6"/>
  <c r="H29" i="6"/>
  <c r="H30" i="6"/>
  <c r="H31" i="6"/>
  <c r="H32" i="6"/>
  <c r="H33" i="6"/>
  <c r="H34" i="6"/>
  <c r="H35" i="6"/>
  <c r="H36" i="6"/>
  <c r="H37" i="6"/>
  <c r="H38" i="6"/>
  <c r="H39" i="6"/>
  <c r="H40" i="6"/>
  <c r="H41" i="6"/>
  <c r="H42" i="6"/>
  <c r="H43" i="6"/>
  <c r="H44" i="6"/>
  <c r="H45" i="6"/>
  <c r="H46" i="6"/>
  <c r="H13" i="6"/>
  <c r="V10" i="5"/>
  <c r="V12" i="5"/>
  <c r="V22" i="5"/>
  <c r="V30" i="5"/>
  <c r="U4" i="5"/>
  <c r="U5" i="5"/>
  <c r="U6" i="5"/>
  <c r="V6" i="5" s="1"/>
  <c r="U7" i="5"/>
  <c r="U8" i="5"/>
  <c r="U9" i="5"/>
  <c r="U10" i="5"/>
  <c r="U11" i="5"/>
  <c r="U12" i="5"/>
  <c r="U13" i="5"/>
  <c r="U14" i="5"/>
  <c r="U15" i="5"/>
  <c r="U16" i="5"/>
  <c r="U17" i="5"/>
  <c r="U18" i="5"/>
  <c r="U19" i="5"/>
  <c r="U20" i="5"/>
  <c r="V20" i="5" s="1"/>
  <c r="U21" i="5"/>
  <c r="U22" i="5"/>
  <c r="U23" i="5"/>
  <c r="U24" i="5"/>
  <c r="V24" i="5" s="1"/>
  <c r="U25" i="5"/>
  <c r="U26" i="5"/>
  <c r="U27" i="5"/>
  <c r="U28" i="5"/>
  <c r="V28" i="5" s="1"/>
  <c r="U29" i="5"/>
  <c r="U30" i="5"/>
  <c r="U31" i="5"/>
  <c r="U32" i="5"/>
  <c r="V32" i="5" s="1"/>
  <c r="U33" i="5"/>
  <c r="U34" i="5"/>
  <c r="U35" i="5"/>
  <c r="U36" i="5"/>
  <c r="U3" i="5"/>
  <c r="V3" i="5" s="1"/>
  <c r="T3" i="5"/>
  <c r="V16" i="5"/>
  <c r="V36" i="5"/>
  <c r="I36" i="1"/>
  <c r="I35" i="1"/>
  <c r="I34" i="1"/>
  <c r="I33" i="1"/>
  <c r="I32" i="1"/>
  <c r="I46" i="1"/>
  <c r="I45" i="1"/>
  <c r="I44" i="1"/>
  <c r="I43" i="1"/>
  <c r="H46" i="1"/>
  <c r="H45" i="1"/>
  <c r="H44" i="1"/>
  <c r="H43" i="1"/>
  <c r="U10" i="7" l="1"/>
  <c r="J46" i="1"/>
  <c r="C5" i="7"/>
  <c r="R5" i="7" s="1"/>
  <c r="U6" i="7"/>
  <c r="AF6" i="7" s="1"/>
  <c r="AF7" i="7"/>
  <c r="J49" i="1"/>
  <c r="X12" i="3"/>
  <c r="X13" i="3"/>
  <c r="C12" i="7"/>
  <c r="R12" i="7" s="1"/>
  <c r="C14" i="7"/>
  <c r="R14" i="7" s="1"/>
  <c r="AF14" i="7" s="1"/>
  <c r="U13" i="7"/>
  <c r="AF13" i="7" s="1"/>
  <c r="C11" i="7"/>
  <c r="R11" i="7" s="1"/>
  <c r="AF11" i="7" s="1"/>
  <c r="J48" i="1"/>
  <c r="AF3" i="7"/>
  <c r="AF10" i="7"/>
  <c r="AF12" i="7"/>
  <c r="AF9" i="7"/>
  <c r="AF5" i="7"/>
  <c r="AF8" i="7"/>
  <c r="AF4" i="7"/>
  <c r="C2" i="7"/>
  <c r="R2" i="7" s="1"/>
  <c r="AF2" i="7" s="1"/>
  <c r="V33" i="5"/>
  <c r="V29" i="5"/>
  <c r="V25" i="5"/>
  <c r="V21" i="5"/>
  <c r="V17" i="5"/>
  <c r="V13" i="5"/>
  <c r="V9" i="5"/>
  <c r="V5" i="5"/>
  <c r="V35" i="5"/>
  <c r="V31" i="5"/>
  <c r="V27" i="5"/>
  <c r="V23" i="5"/>
  <c r="V19" i="5"/>
  <c r="V15" i="5"/>
  <c r="V11" i="5"/>
  <c r="V7" i="5"/>
  <c r="J44" i="1"/>
  <c r="J43" i="1"/>
  <c r="J45" i="1"/>
  <c r="H36" i="1"/>
  <c r="H35" i="1"/>
  <c r="J35" i="1" s="1"/>
  <c r="H34" i="1"/>
  <c r="J34" i="1" s="1"/>
  <c r="H33" i="1"/>
  <c r="H32" i="1"/>
  <c r="W48" i="3"/>
  <c r="W47" i="3"/>
  <c r="W46" i="3"/>
  <c r="W45" i="3"/>
  <c r="W44" i="3"/>
  <c r="W43" i="3"/>
  <c r="W42" i="3"/>
  <c r="W41" i="3"/>
  <c r="W40" i="3"/>
  <c r="W39" i="3"/>
  <c r="W38" i="3"/>
  <c r="W37" i="3"/>
  <c r="W36" i="3"/>
  <c r="W35" i="3"/>
  <c r="W34" i="3"/>
  <c r="W33" i="3"/>
  <c r="W32" i="3"/>
  <c r="W31" i="3"/>
  <c r="W30" i="3"/>
  <c r="W29" i="3"/>
  <c r="W28" i="3"/>
  <c r="W27" i="3"/>
  <c r="W26" i="3"/>
  <c r="W25" i="3"/>
  <c r="W24" i="3"/>
  <c r="W22" i="3"/>
  <c r="W21" i="3"/>
  <c r="W20" i="3"/>
  <c r="W19" i="3"/>
  <c r="W18" i="3"/>
  <c r="W16" i="3"/>
  <c r="W15" i="3"/>
  <c r="W4" i="3"/>
  <c r="W5" i="3"/>
  <c r="W6" i="3"/>
  <c r="W7" i="3"/>
  <c r="W8" i="3"/>
  <c r="W9" i="3"/>
  <c r="W10" i="3"/>
  <c r="W11" i="3"/>
  <c r="W3" i="3"/>
  <c r="V22" i="3"/>
  <c r="U22" i="3"/>
  <c r="T22" i="3"/>
  <c r="S22" i="3"/>
  <c r="R22" i="3"/>
  <c r="Q22" i="3"/>
  <c r="P22" i="3"/>
  <c r="N22" i="3"/>
  <c r="V21" i="3"/>
  <c r="U21" i="3"/>
  <c r="T21" i="3"/>
  <c r="S21" i="3"/>
  <c r="R21" i="3"/>
  <c r="Q21" i="3"/>
  <c r="P21" i="3"/>
  <c r="N21" i="3"/>
  <c r="V20" i="3"/>
  <c r="U20" i="3"/>
  <c r="T20" i="3"/>
  <c r="S20" i="3"/>
  <c r="R20" i="3"/>
  <c r="Q20" i="3"/>
  <c r="P20" i="3"/>
  <c r="N20" i="3"/>
  <c r="V19" i="3"/>
  <c r="U19" i="3"/>
  <c r="T19" i="3"/>
  <c r="S19" i="3"/>
  <c r="R19" i="3"/>
  <c r="Q19" i="3"/>
  <c r="P19" i="3"/>
  <c r="N19" i="3"/>
  <c r="V18" i="3"/>
  <c r="U18" i="3"/>
  <c r="T18" i="3"/>
  <c r="S18" i="3"/>
  <c r="R18" i="3"/>
  <c r="Q18" i="3"/>
  <c r="P18" i="3"/>
  <c r="N18" i="3"/>
  <c r="M19" i="3"/>
  <c r="M20" i="3"/>
  <c r="M21" i="3"/>
  <c r="M22" i="3"/>
  <c r="M18" i="3"/>
  <c r="V48" i="3"/>
  <c r="V47" i="3"/>
  <c r="V46" i="3"/>
  <c r="V45" i="3"/>
  <c r="V44" i="3"/>
  <c r="V43" i="3"/>
  <c r="V42" i="3"/>
  <c r="V41" i="3"/>
  <c r="V40" i="3"/>
  <c r="V39" i="3"/>
  <c r="V38" i="3"/>
  <c r="V37" i="3"/>
  <c r="V36" i="3"/>
  <c r="V35" i="3"/>
  <c r="V34" i="3"/>
  <c r="V33" i="3"/>
  <c r="V32" i="3"/>
  <c r="V31" i="3"/>
  <c r="V30" i="3"/>
  <c r="V29" i="3"/>
  <c r="V28" i="3"/>
  <c r="V27" i="3"/>
  <c r="V26" i="3"/>
  <c r="V25" i="3"/>
  <c r="V24" i="3"/>
  <c r="V16" i="3"/>
  <c r="V15" i="3"/>
  <c r="V4" i="3"/>
  <c r="V5" i="3"/>
  <c r="V6" i="3"/>
  <c r="V7" i="3"/>
  <c r="V8" i="3"/>
  <c r="V9" i="3"/>
  <c r="V10" i="3"/>
  <c r="V11" i="3"/>
  <c r="V3" i="3"/>
  <c r="D19" i="3"/>
  <c r="O19" i="3" s="1"/>
  <c r="D20" i="3"/>
  <c r="O20" i="3" s="1"/>
  <c r="D21" i="3"/>
  <c r="O21" i="3" s="1"/>
  <c r="D22" i="3"/>
  <c r="O22" i="3" s="1"/>
  <c r="D18" i="3"/>
  <c r="O18" i="3" s="1"/>
  <c r="S16" i="3"/>
  <c r="S15" i="3"/>
  <c r="U24" i="3"/>
  <c r="U25" i="3"/>
  <c r="U26" i="3"/>
  <c r="U27" i="3"/>
  <c r="U28" i="3"/>
  <c r="U29" i="3"/>
  <c r="U30" i="3"/>
  <c r="U31" i="3"/>
  <c r="U32" i="3"/>
  <c r="U33" i="3"/>
  <c r="U34" i="3"/>
  <c r="U35" i="3"/>
  <c r="U36" i="3"/>
  <c r="U37" i="3"/>
  <c r="U38" i="3"/>
  <c r="U39" i="3"/>
  <c r="U40" i="3"/>
  <c r="U41" i="3"/>
  <c r="U42" i="3"/>
  <c r="U43" i="3"/>
  <c r="U44" i="3"/>
  <c r="U45" i="3"/>
  <c r="U46" i="3"/>
  <c r="U47" i="3"/>
  <c r="U48" i="3"/>
  <c r="T24" i="3"/>
  <c r="T25" i="3"/>
  <c r="T26" i="3"/>
  <c r="T27" i="3"/>
  <c r="T28" i="3"/>
  <c r="T29" i="3"/>
  <c r="T30" i="3"/>
  <c r="T31" i="3"/>
  <c r="T32" i="3"/>
  <c r="T33" i="3"/>
  <c r="T34" i="3"/>
  <c r="T35" i="3"/>
  <c r="T36" i="3"/>
  <c r="T37" i="3"/>
  <c r="T38" i="3"/>
  <c r="T39" i="3"/>
  <c r="T40" i="3"/>
  <c r="T41" i="3"/>
  <c r="T42" i="3"/>
  <c r="T43" i="3"/>
  <c r="T44" i="3"/>
  <c r="T45" i="3"/>
  <c r="T46" i="3"/>
  <c r="T47" i="3"/>
  <c r="T48" i="3"/>
  <c r="S28" i="3"/>
  <c r="S29" i="3"/>
  <c r="S30" i="3"/>
  <c r="S31" i="3"/>
  <c r="S32" i="3"/>
  <c r="S33" i="3"/>
  <c r="S34" i="3"/>
  <c r="S35" i="3"/>
  <c r="S36" i="3"/>
  <c r="S37" i="3"/>
  <c r="S38" i="3"/>
  <c r="S39" i="3"/>
  <c r="S40" i="3"/>
  <c r="S41" i="3"/>
  <c r="S42" i="3"/>
  <c r="S43" i="3"/>
  <c r="S44" i="3"/>
  <c r="S45" i="3"/>
  <c r="S46" i="3"/>
  <c r="S47" i="3"/>
  <c r="S48" i="3"/>
  <c r="S24" i="3"/>
  <c r="S25" i="3"/>
  <c r="S26" i="3"/>
  <c r="S27" i="3"/>
  <c r="R24" i="3"/>
  <c r="R25" i="3"/>
  <c r="R26" i="3"/>
  <c r="R27" i="3"/>
  <c r="R28" i="3"/>
  <c r="R29" i="3"/>
  <c r="R30" i="3"/>
  <c r="R31" i="3"/>
  <c r="R32" i="3"/>
  <c r="R33" i="3"/>
  <c r="R34" i="3"/>
  <c r="R35" i="3"/>
  <c r="R36" i="3"/>
  <c r="R37" i="3"/>
  <c r="R38" i="3"/>
  <c r="R39" i="3"/>
  <c r="R40" i="3"/>
  <c r="R41" i="3"/>
  <c r="R42" i="3"/>
  <c r="R43" i="3"/>
  <c r="R44" i="3"/>
  <c r="R45" i="3"/>
  <c r="R46" i="3"/>
  <c r="R47" i="3"/>
  <c r="R48" i="3"/>
  <c r="Q24" i="3"/>
  <c r="Q25" i="3"/>
  <c r="Q26" i="3"/>
  <c r="Q27" i="3"/>
  <c r="Q28" i="3"/>
  <c r="Q29" i="3"/>
  <c r="Q30" i="3"/>
  <c r="Q31" i="3"/>
  <c r="Q32" i="3"/>
  <c r="Q33" i="3"/>
  <c r="Q34" i="3"/>
  <c r="Q35" i="3"/>
  <c r="Q36" i="3"/>
  <c r="Q37" i="3"/>
  <c r="Q38" i="3"/>
  <c r="Q39" i="3"/>
  <c r="Q40" i="3"/>
  <c r="Q41" i="3"/>
  <c r="Q42" i="3"/>
  <c r="Q43" i="3"/>
  <c r="Q44" i="3"/>
  <c r="Q45" i="3"/>
  <c r="Q46" i="3"/>
  <c r="Q47" i="3"/>
  <c r="Q48" i="3"/>
  <c r="P24" i="3"/>
  <c r="P25" i="3"/>
  <c r="P26" i="3"/>
  <c r="P27" i="3"/>
  <c r="P28" i="3"/>
  <c r="P29" i="3"/>
  <c r="P30" i="3"/>
  <c r="P31" i="3"/>
  <c r="P32" i="3"/>
  <c r="P33" i="3"/>
  <c r="P34" i="3"/>
  <c r="P35" i="3"/>
  <c r="P36" i="3"/>
  <c r="P37" i="3"/>
  <c r="P38" i="3"/>
  <c r="P39" i="3"/>
  <c r="P40" i="3"/>
  <c r="P41" i="3"/>
  <c r="P42" i="3"/>
  <c r="P43" i="3"/>
  <c r="P44" i="3"/>
  <c r="P45" i="3"/>
  <c r="P46" i="3"/>
  <c r="P47" i="3"/>
  <c r="P48" i="3"/>
  <c r="O24" i="3"/>
  <c r="O25" i="3"/>
  <c r="O26" i="3"/>
  <c r="O27" i="3"/>
  <c r="O28" i="3"/>
  <c r="O29" i="3"/>
  <c r="O30" i="3"/>
  <c r="O31" i="3"/>
  <c r="O32" i="3"/>
  <c r="O33" i="3"/>
  <c r="O34" i="3"/>
  <c r="O35" i="3"/>
  <c r="O36" i="3"/>
  <c r="O37" i="3"/>
  <c r="O38" i="3"/>
  <c r="O39" i="3"/>
  <c r="O40" i="3"/>
  <c r="O41" i="3"/>
  <c r="O42" i="3"/>
  <c r="O43" i="3"/>
  <c r="O44" i="3"/>
  <c r="O45" i="3"/>
  <c r="O46" i="3"/>
  <c r="O47" i="3"/>
  <c r="O48" i="3"/>
  <c r="N29" i="3"/>
  <c r="N30" i="3"/>
  <c r="N31" i="3"/>
  <c r="N32" i="3"/>
  <c r="N33" i="3"/>
  <c r="N34" i="3"/>
  <c r="N35" i="3"/>
  <c r="N36" i="3"/>
  <c r="N37" i="3"/>
  <c r="N38" i="3"/>
  <c r="N39" i="3"/>
  <c r="N40" i="3"/>
  <c r="N41" i="3"/>
  <c r="N42" i="3"/>
  <c r="N43" i="3"/>
  <c r="N44" i="3"/>
  <c r="N45" i="3"/>
  <c r="N46" i="3"/>
  <c r="N47" i="3"/>
  <c r="N48" i="3"/>
  <c r="M24" i="3"/>
  <c r="M25" i="3"/>
  <c r="M26" i="3"/>
  <c r="M27" i="3"/>
  <c r="M28" i="3"/>
  <c r="M29" i="3"/>
  <c r="M30" i="3"/>
  <c r="M31" i="3"/>
  <c r="M32" i="3"/>
  <c r="M33" i="3"/>
  <c r="M34" i="3"/>
  <c r="M35" i="3"/>
  <c r="M36" i="3"/>
  <c r="M37" i="3"/>
  <c r="M38" i="3"/>
  <c r="M39" i="3"/>
  <c r="M40" i="3"/>
  <c r="M41" i="3"/>
  <c r="M42" i="3"/>
  <c r="M43" i="3"/>
  <c r="M44" i="3"/>
  <c r="M45" i="3"/>
  <c r="M46" i="3"/>
  <c r="M47" i="3"/>
  <c r="M48" i="3"/>
  <c r="N28" i="3"/>
  <c r="N27" i="3"/>
  <c r="N26" i="3"/>
  <c r="N25" i="3"/>
  <c r="N24" i="3"/>
  <c r="M16" i="3"/>
  <c r="M15" i="3"/>
  <c r="U15" i="3"/>
  <c r="T15" i="3"/>
  <c r="R15" i="3"/>
  <c r="Q15" i="3"/>
  <c r="P15" i="3"/>
  <c r="O15" i="3"/>
  <c r="N15" i="3"/>
  <c r="U4" i="3"/>
  <c r="U5" i="3"/>
  <c r="U6" i="3"/>
  <c r="U7" i="3"/>
  <c r="U8" i="3"/>
  <c r="U9" i="3"/>
  <c r="U10" i="3"/>
  <c r="U11" i="3"/>
  <c r="U16" i="3"/>
  <c r="U3" i="3"/>
  <c r="T16" i="3"/>
  <c r="T11" i="3"/>
  <c r="T10" i="3"/>
  <c r="T9" i="3"/>
  <c r="T8" i="3"/>
  <c r="T7" i="3"/>
  <c r="T6" i="3"/>
  <c r="T5" i="3"/>
  <c r="T4" i="3"/>
  <c r="T3" i="3"/>
  <c r="S11" i="3"/>
  <c r="S10" i="3"/>
  <c r="S9" i="3"/>
  <c r="S8" i="3"/>
  <c r="S7" i="3"/>
  <c r="S6" i="3"/>
  <c r="S5" i="3"/>
  <c r="S4" i="3"/>
  <c r="S3" i="3"/>
  <c r="R16" i="3"/>
  <c r="R11" i="3"/>
  <c r="R10" i="3"/>
  <c r="R9" i="3"/>
  <c r="R8" i="3"/>
  <c r="R7" i="3"/>
  <c r="R6" i="3"/>
  <c r="R5" i="3"/>
  <c r="R4" i="3"/>
  <c r="R3" i="3"/>
  <c r="Q16" i="3"/>
  <c r="Q11" i="3"/>
  <c r="Q10" i="3"/>
  <c r="Q9" i="3"/>
  <c r="Q8" i="3"/>
  <c r="Q7" i="3"/>
  <c r="Q6" i="3"/>
  <c r="Q5" i="3"/>
  <c r="Q4" i="3"/>
  <c r="Q3" i="3"/>
  <c r="P16" i="3"/>
  <c r="P11" i="3"/>
  <c r="P10" i="3"/>
  <c r="P9" i="3"/>
  <c r="P8" i="3"/>
  <c r="P7" i="3"/>
  <c r="P6" i="3"/>
  <c r="P5" i="3"/>
  <c r="P4" i="3"/>
  <c r="P3" i="3"/>
  <c r="O16" i="3"/>
  <c r="O11" i="3"/>
  <c r="O10" i="3"/>
  <c r="O9" i="3"/>
  <c r="O8" i="3"/>
  <c r="O7" i="3"/>
  <c r="O6" i="3"/>
  <c r="O5" i="3"/>
  <c r="O4" i="3"/>
  <c r="O3" i="3"/>
  <c r="N4" i="3"/>
  <c r="N5" i="3"/>
  <c r="N6" i="3"/>
  <c r="N7" i="3"/>
  <c r="N8" i="3"/>
  <c r="N9" i="3"/>
  <c r="N10" i="3"/>
  <c r="N11" i="3"/>
  <c r="N16" i="3"/>
  <c r="N3" i="3"/>
  <c r="M3" i="3"/>
  <c r="M4" i="3"/>
  <c r="M5" i="3"/>
  <c r="M6" i="3"/>
  <c r="M7" i="3"/>
  <c r="M8" i="3"/>
  <c r="M9" i="3"/>
  <c r="M10" i="3"/>
  <c r="M11" i="3"/>
  <c r="C3" i="2"/>
  <c r="C4" i="2"/>
  <c r="C5" i="2"/>
  <c r="C6" i="2"/>
  <c r="C7" i="2"/>
  <c r="C8" i="2"/>
  <c r="C9" i="2"/>
  <c r="C2" i="2"/>
  <c r="I30" i="1"/>
  <c r="H30" i="1"/>
  <c r="J30" i="1" s="1"/>
  <c r="I29" i="1"/>
  <c r="H29" i="1"/>
  <c r="I28" i="1"/>
  <c r="H28" i="1"/>
  <c r="J28" i="1" s="1"/>
  <c r="I27" i="1"/>
  <c r="H27" i="1"/>
  <c r="I26" i="1"/>
  <c r="H26" i="1"/>
  <c r="I24" i="1"/>
  <c r="H24" i="1"/>
  <c r="J24" i="1" s="1"/>
  <c r="I23" i="1"/>
  <c r="H23" i="1"/>
  <c r="I22" i="1"/>
  <c r="H22" i="1"/>
  <c r="J22" i="1" s="1"/>
  <c r="I21" i="1"/>
  <c r="H21" i="1"/>
  <c r="I20" i="1"/>
  <c r="H20" i="1"/>
  <c r="J20" i="1" s="1"/>
  <c r="I18" i="1"/>
  <c r="J18" i="1" s="1"/>
  <c r="H18" i="1"/>
  <c r="I17" i="1"/>
  <c r="H17" i="1"/>
  <c r="J17" i="1" s="1"/>
  <c r="I16" i="1"/>
  <c r="H16" i="1"/>
  <c r="I15" i="1"/>
  <c r="H15" i="1"/>
  <c r="J15" i="1" s="1"/>
  <c r="I14" i="1"/>
  <c r="H14" i="1"/>
  <c r="I12" i="1"/>
  <c r="H12" i="1"/>
  <c r="J12" i="1" s="1"/>
  <c r="I11" i="1"/>
  <c r="H11" i="1"/>
  <c r="I10" i="1"/>
  <c r="H10" i="1"/>
  <c r="J10" i="1" s="1"/>
  <c r="I9" i="1"/>
  <c r="H9" i="1"/>
  <c r="I8" i="1"/>
  <c r="H8" i="1"/>
  <c r="J8" i="1" s="1"/>
  <c r="I3" i="1"/>
  <c r="J3" i="1" s="1"/>
  <c r="I4" i="1"/>
  <c r="I5" i="1"/>
  <c r="I6" i="1"/>
  <c r="I2" i="1"/>
  <c r="J2" i="1" s="1"/>
  <c r="H3" i="1"/>
  <c r="H4" i="1"/>
  <c r="J4" i="1" s="1"/>
  <c r="H5" i="1"/>
  <c r="J5" i="1" s="1"/>
  <c r="H6" i="1"/>
  <c r="J6" i="1" s="1"/>
  <c r="H2" i="1"/>
  <c r="J26" i="1" l="1"/>
  <c r="J27" i="1"/>
  <c r="J9" i="1"/>
  <c r="J11" i="1"/>
  <c r="J21" i="1"/>
  <c r="J23" i="1"/>
  <c r="X3" i="3"/>
  <c r="X9" i="3"/>
  <c r="X5" i="3"/>
  <c r="X21" i="3"/>
  <c r="X26" i="3"/>
  <c r="X38" i="3"/>
  <c r="X8" i="3"/>
  <c r="X6" i="3"/>
  <c r="X7" i="3"/>
  <c r="X20" i="3"/>
  <c r="X25" i="3"/>
  <c r="X29" i="3"/>
  <c r="X33" i="3"/>
  <c r="X37" i="3"/>
  <c r="X41" i="3"/>
  <c r="X45" i="3"/>
  <c r="X34" i="3"/>
  <c r="X42" i="3"/>
  <c r="X10" i="3"/>
  <c r="X15" i="3"/>
  <c r="X18" i="3"/>
  <c r="X22" i="3"/>
  <c r="X27" i="3"/>
  <c r="X31" i="3"/>
  <c r="X35" i="3"/>
  <c r="X39" i="3"/>
  <c r="X43" i="3"/>
  <c r="X47" i="3"/>
  <c r="X30" i="3"/>
  <c r="X46" i="3"/>
  <c r="X11" i="3"/>
  <c r="X16" i="3"/>
  <c r="X19" i="3"/>
  <c r="X24" i="3"/>
  <c r="X28" i="3"/>
  <c r="X32" i="3"/>
  <c r="X36" i="3"/>
  <c r="X40" i="3"/>
  <c r="X44" i="3"/>
  <c r="X48" i="3"/>
  <c r="J33" i="1"/>
  <c r="J36" i="1"/>
  <c r="J32" i="1"/>
  <c r="X4" i="3"/>
  <c r="J29" i="1"/>
  <c r="J16" i="1"/>
  <c r="J14" i="1"/>
</calcChain>
</file>

<file path=xl/sharedStrings.xml><?xml version="1.0" encoding="utf-8"?>
<sst xmlns="http://schemas.openxmlformats.org/spreadsheetml/2006/main" count="6323" uniqueCount="1396">
  <si>
    <t>INSERT INTO SegAction (Descripcion,Action,Application) VALUES (</t>
  </si>
  <si>
    <t>Admin</t>
  </si>
  <si>
    <t>Create</t>
  </si>
  <si>
    <t>Update</t>
  </si>
  <si>
    <t>Delete</t>
  </si>
  <si>
    <t>Details</t>
  </si>
  <si>
    <t>List</t>
  </si>
  <si>
    <t>Plazo</t>
  </si>
  <si>
    <t>Pres</t>
  </si>
  <si>
    <t>Crear</t>
  </si>
  <si>
    <t>Modificar</t>
  </si>
  <si>
    <t>Eliminar</t>
  </si>
  <si>
    <t>Ver Detalles</t>
  </si>
  <si>
    <t>Listar</t>
  </si>
  <si>
    <t>Frecuencia</t>
  </si>
  <si>
    <t>PlazoTipoInteres</t>
  </si>
  <si>
    <t>Producto</t>
  </si>
  <si>
    <t>TipoPerfil</t>
  </si>
  <si>
    <t>INSERT INTO SegRole (Name,Application) VALUES (</t>
  </si>
  <si>
    <t>Atencion al Cliente</t>
  </si>
  <si>
    <t>Administrador del Negocio</t>
  </si>
  <si>
    <t>Administrador del Sistema</t>
  </si>
  <si>
    <t>Cliente Inversor</t>
  </si>
  <si>
    <t>Visitante</t>
  </si>
  <si>
    <t>Gerente General</t>
  </si>
  <si>
    <t>Gerente Riesgo Crediticio</t>
  </si>
  <si>
    <t>Cliente Crédito</t>
  </si>
  <si>
    <t>Credito</t>
  </si>
  <si>
    <t>Inversion</t>
  </si>
  <si>
    <t>Sistema</t>
  </si>
  <si>
    <t>Inversión</t>
  </si>
  <si>
    <t>Créditos</t>
  </si>
  <si>
    <t>Subastas</t>
  </si>
  <si>
    <t>Oportunidades de inversión</t>
  </si>
  <si>
    <t>Invertí en préstamos para personas</t>
  </si>
  <si>
    <t>Préstamos personales sin bancos</t>
  </si>
  <si>
    <t>Nostros</t>
  </si>
  <si>
    <t>Cooperancia</t>
  </si>
  <si>
    <t>Ingresar</t>
  </si>
  <si>
    <t>Registrarse</t>
  </si>
  <si>
    <t>Inicio</t>
  </si>
  <si>
    <t>Home</t>
  </si>
  <si>
    <t>/</t>
  </si>
  <si>
    <t>/Admin</t>
  </si>
  <si>
    <t>/Credito</t>
  </si>
  <si>
    <t>/Inversion</t>
  </si>
  <si>
    <t>/Subastas</t>
  </si>
  <si>
    <t>/Sistema</t>
  </si>
  <si>
    <t>/Nosotros</t>
  </si>
  <si>
    <t>Administracion del Sistema</t>
  </si>
  <si>
    <t>Institucional</t>
  </si>
  <si>
    <t>/Account/Login</t>
  </si>
  <si>
    <t>Ingresar Usuario y Contraseña</t>
  </si>
  <si>
    <t>/Account/Register</t>
  </si>
  <si>
    <t>Registrarse en Cooperancia</t>
  </si>
  <si>
    <t>Subasta</t>
  </si>
  <si>
    <t>Index</t>
  </si>
  <si>
    <t>null</t>
  </si>
  <si>
    <t>Id</t>
  </si>
  <si>
    <t>Titulo</t>
  </si>
  <si>
    <t>Descripcion</t>
  </si>
  <si>
    <t>Url</t>
  </si>
  <si>
    <t>Area</t>
  </si>
  <si>
    <t>Controller</t>
  </si>
  <si>
    <t>Action</t>
  </si>
  <si>
    <t>MenuId</t>
  </si>
  <si>
    <t>Aplicacion</t>
  </si>
  <si>
    <t>Account</t>
  </si>
  <si>
    <t>Login</t>
  </si>
  <si>
    <t>Register</t>
  </si>
  <si>
    <t>About</t>
  </si>
  <si>
    <t xml:space="preserve">IsPublic </t>
  </si>
  <si>
    <t>Préstamos</t>
  </si>
  <si>
    <t>Sección de Administración de Préstamos</t>
  </si>
  <si>
    <t>Sección de Administración de Inversión</t>
  </si>
  <si>
    <t>/Admin/P</t>
  </si>
  <si>
    <t>/Admin/I</t>
  </si>
  <si>
    <t>AdminPrestamo</t>
  </si>
  <si>
    <t>AdminInversion</t>
  </si>
  <si>
    <t>Alta Plazo</t>
  </si>
  <si>
    <t>Listar Plazo</t>
  </si>
  <si>
    <t>Eliminar Plazo</t>
  </si>
  <si>
    <t>Modificar Plazo</t>
  </si>
  <si>
    <t>Ver Plazo</t>
  </si>
  <si>
    <t>Listar Frecuencia</t>
  </si>
  <si>
    <t>Alta Frecuencia</t>
  </si>
  <si>
    <t>Modificar Frecuencia</t>
  </si>
  <si>
    <t>Ver Frecuencia</t>
  </si>
  <si>
    <t>Eliminar Frecuencia</t>
  </si>
  <si>
    <t>Listar Tipo de Interes</t>
  </si>
  <si>
    <t>Alta Tipo de Interes</t>
  </si>
  <si>
    <t>Modificar Tipo de Interes</t>
  </si>
  <si>
    <t>Ver Tipo de Interes</t>
  </si>
  <si>
    <t>Eliminar Tipo de Interes</t>
  </si>
  <si>
    <t>Listar Tipo Perfil</t>
  </si>
  <si>
    <t>Alta Tipo Perfil</t>
  </si>
  <si>
    <t>Modificar Tipo Perfil</t>
  </si>
  <si>
    <t>Ver Tipo Perfil</t>
  </si>
  <si>
    <t>Eliminar Tipo Perfil</t>
  </si>
  <si>
    <t>/Admin/P/Plazo/L</t>
  </si>
  <si>
    <t>/Admin/P/Plazo</t>
  </si>
  <si>
    <t>/Admin/P/Plazo/C</t>
  </si>
  <si>
    <t>/Admin/P/Plazo/U</t>
  </si>
  <si>
    <t>/Admin/P/Plazo/D</t>
  </si>
  <si>
    <t>/Admin/P/Plazo/R</t>
  </si>
  <si>
    <t>/Admin/P/Fecuencia/L</t>
  </si>
  <si>
    <t>/Admin/P/Fecuencia/C</t>
  </si>
  <si>
    <t>/Admin/P/Fecuencia/U</t>
  </si>
  <si>
    <t>/Admin/P/Fecuencia/R</t>
  </si>
  <si>
    <t>/Admin/P/Fecuencia/D</t>
  </si>
  <si>
    <t>/Admin/P/PlazoTipoInteres/L</t>
  </si>
  <si>
    <t>/Admin/P/PlazoTipoInteres/C</t>
  </si>
  <si>
    <t>/Admin/P/PlazoTipoInteres/U</t>
  </si>
  <si>
    <t>/Admin/P/PlazoTipoInteres/R</t>
  </si>
  <si>
    <t>/Admin/P/PlazoTipoInteres/D</t>
  </si>
  <si>
    <t>/Admin/P/TipoPerfil/L</t>
  </si>
  <si>
    <t>/Admin/P/TipoPerfil/C</t>
  </si>
  <si>
    <t>/Admin/P/TipoPerfil/U</t>
  </si>
  <si>
    <t>/Admin/P/TipoPerfil/R</t>
  </si>
  <si>
    <t>/Admin/P/TipoPerfil/D</t>
  </si>
  <si>
    <t>/Admin/P/Producto/L</t>
  </si>
  <si>
    <t>/Admin/P/Producto/C</t>
  </si>
  <si>
    <t>/Admin/P/Producto/U</t>
  </si>
  <si>
    <t>/Admin/P/Producto/R</t>
  </si>
  <si>
    <t>/Admin/P/Producto/D</t>
  </si>
  <si>
    <t>Listar Producto</t>
  </si>
  <si>
    <t>Alta Producto</t>
  </si>
  <si>
    <t>Modificar Producto</t>
  </si>
  <si>
    <t>Ver Producto</t>
  </si>
  <si>
    <t>Eliminar Producto</t>
  </si>
  <si>
    <t>ListPresPlazo</t>
  </si>
  <si>
    <t>CreatePresPlazo</t>
  </si>
  <si>
    <t>EditPresPlazo</t>
  </si>
  <si>
    <t>DetailsPresPlazo</t>
  </si>
  <si>
    <t>DeletePresPlazo</t>
  </si>
  <si>
    <t>ListPresFecuencia</t>
  </si>
  <si>
    <t>CreatePresFecuencia</t>
  </si>
  <si>
    <t>EditPresFecuencia</t>
  </si>
  <si>
    <t>DetailsPresFecuencia</t>
  </si>
  <si>
    <t>DeletePresFecuencia</t>
  </si>
  <si>
    <t>ListPresTipoPerfil</t>
  </si>
  <si>
    <t>CreatePresTipoPerfil</t>
  </si>
  <si>
    <t>EditPresTipoPerfil</t>
  </si>
  <si>
    <t>DetailsPresTipoPerfil</t>
  </si>
  <si>
    <t>DeletePresTipoPerfil</t>
  </si>
  <si>
    <t>ListPresPlazoTipoInteres</t>
  </si>
  <si>
    <t>CreatePresPlazoTipoInteres</t>
  </si>
  <si>
    <t>EditPresPlazoTipoInteres</t>
  </si>
  <si>
    <t>DetailsPresPlazoTipoInteres</t>
  </si>
  <si>
    <t>DeletePresPlazoTipoInteres</t>
  </si>
  <si>
    <t>ListPresProducto</t>
  </si>
  <si>
    <t>CreatePresProducto</t>
  </si>
  <si>
    <t>EditPresProducto</t>
  </si>
  <si>
    <t>DetailsPresProducto</t>
  </si>
  <si>
    <t>DeletePresProducto</t>
  </si>
  <si>
    <t>Tipo de Interés</t>
  </si>
  <si>
    <t>Tipo Perfil</t>
  </si>
  <si>
    <t>/Admin/P/Frecuencia</t>
  </si>
  <si>
    <t>/Admin/P/PlazoTipoInteres</t>
  </si>
  <si>
    <t>/Admin/P/TipoPerfil</t>
  </si>
  <si>
    <t>/Admin/P/Producto</t>
  </si>
  <si>
    <t>Orden</t>
  </si>
  <si>
    <t>INSERT INTO MenuNav (Id,Titulo,Descripcion,Url,Area,Controller,Action,MenuId,Aplicacion,IsPublic, Orden) VALUES (</t>
  </si>
  <si>
    <t>Ordern</t>
  </si>
  <si>
    <t>Script</t>
  </si>
  <si>
    <t>Administración</t>
  </si>
  <si>
    <t>Administración de los parámetros del Negocio</t>
  </si>
  <si>
    <t>Crear Plazo</t>
  </si>
  <si>
    <t>Admin_CreatePresPlazo</t>
  </si>
  <si>
    <t>Admin_UpdatePresPlazo</t>
  </si>
  <si>
    <t>Admin_DeletePresPlazo</t>
  </si>
  <si>
    <t>Ver Detalles Plazo</t>
  </si>
  <si>
    <t>Admin_DetailsPresPlazo</t>
  </si>
  <si>
    <t>Admin_ListPresPlazo</t>
  </si>
  <si>
    <t>Crear Frecuencia</t>
  </si>
  <si>
    <t>Admin_CreatePresFrecuencia</t>
  </si>
  <si>
    <t>Admin_UpdatePresFrecuencia</t>
  </si>
  <si>
    <t>Admin_DeletePresFrecuencia</t>
  </si>
  <si>
    <t>Ver Detalles Frecuencia</t>
  </si>
  <si>
    <t>Admin_DetailsPresFrecuencia</t>
  </si>
  <si>
    <t>Admin_ListPresFrecuencia</t>
  </si>
  <si>
    <t>Crear PlazoTipoInteres</t>
  </si>
  <si>
    <t>Admin_CreatePresPlazoTipoInteres</t>
  </si>
  <si>
    <t>Modificar PlazoTipoInteres</t>
  </si>
  <si>
    <t>Admin_UpdatePresPlazoTipoInteres</t>
  </si>
  <si>
    <t>Eliminar PlazoTipoInteres</t>
  </si>
  <si>
    <t>Admin_DeletePresPlazoTipoInteres</t>
  </si>
  <si>
    <t>Ver Detalles PlazoTipoInteres</t>
  </si>
  <si>
    <t>Admin_DetailsPresPlazoTipoInteres</t>
  </si>
  <si>
    <t>Listar PlazoTipoInteres</t>
  </si>
  <si>
    <t>Admin_ListPresPlazoTipoInteres</t>
  </si>
  <si>
    <t>Crear Producto</t>
  </si>
  <si>
    <t>Admin_CreatePresProducto</t>
  </si>
  <si>
    <t>Admin_UpdatePresProducto</t>
  </si>
  <si>
    <t>Admin_DeletePresProducto</t>
  </si>
  <si>
    <t>Ver Detalles Producto</t>
  </si>
  <si>
    <t>Admin_DetailsPresProducto</t>
  </si>
  <si>
    <t>Admin_ListPresProducto</t>
  </si>
  <si>
    <t>Crear TipoPerfil</t>
  </si>
  <si>
    <t>Admin_CreatePresTipoPerfil</t>
  </si>
  <si>
    <t>Modificar TipoPerfil</t>
  </si>
  <si>
    <t>Admin_UpdatePresTipoPerfil</t>
  </si>
  <si>
    <t>Eliminar TipoPerfil</t>
  </si>
  <si>
    <t>Admin_DeletePresTipoPerfil</t>
  </si>
  <si>
    <t>Ver Detalles TipoPerfil</t>
  </si>
  <si>
    <t>Admin_DetailsPresTipoPerfil</t>
  </si>
  <si>
    <t>Listar TipoPerfil</t>
  </si>
  <si>
    <t>Admin_ListPresTipoPerfil</t>
  </si>
  <si>
    <t>Application</t>
  </si>
  <si>
    <t>IsPublic</t>
  </si>
  <si>
    <t>InMenuBar</t>
  </si>
  <si>
    <t>NULL</t>
  </si>
  <si>
    <t>Sección de Administración de Plazo de Préstamos</t>
  </si>
  <si>
    <t>IndexPresPlazo</t>
  </si>
  <si>
    <t>Sección de Administración de Frecuencia de Préstamos</t>
  </si>
  <si>
    <t>IndexPresFrecuencia</t>
  </si>
  <si>
    <t>Sección de Administración de Tipo de Interés de Préstamos</t>
  </si>
  <si>
    <t>IndexPresPlazoTipoInteres</t>
  </si>
  <si>
    <t>Sección de Administración de Tipo Perfil de Préstamos</t>
  </si>
  <si>
    <t>IndexPresTipoPerfil</t>
  </si>
  <si>
    <t>Sección de Administración de Producto de Préstamos</t>
  </si>
  <si>
    <t>IndexPresProducto</t>
  </si>
  <si>
    <t>ListPresFrecuencia</t>
  </si>
  <si>
    <t>CreatePresFrecuencia</t>
  </si>
  <si>
    <t>EditPresFrecuencia</t>
  </si>
  <si>
    <t>DetailsPresFrecuencia</t>
  </si>
  <si>
    <t>DeletePresFrecuencia</t>
  </si>
  <si>
    <t>j</t>
  </si>
  <si>
    <t>Prestamos</t>
  </si>
  <si>
    <t>Administración de Plazo</t>
  </si>
  <si>
    <t>Administración de Frecuencia</t>
  </si>
  <si>
    <t>Administración de Plazo por Tipo Interes</t>
  </si>
  <si>
    <t>Administración de Tipo de Perfil</t>
  </si>
  <si>
    <t>Administración de Productos</t>
  </si>
  <si>
    <t>Ingresar a Administración</t>
  </si>
  <si>
    <t>Admin_Index</t>
  </si>
  <si>
    <t>Ingresar a Administracion del Sistema</t>
  </si>
  <si>
    <t>Admin_IndexSistema</t>
  </si>
  <si>
    <t>Ingresar a Préstamos</t>
  </si>
  <si>
    <t>Admin_IndexPrestamos</t>
  </si>
  <si>
    <t>Ingresar a Inversión</t>
  </si>
  <si>
    <t>Admin_IndexInversion</t>
  </si>
  <si>
    <t>Ingresar a Administración de Plazo</t>
  </si>
  <si>
    <t>Admin_IndexPresPlazo</t>
  </si>
  <si>
    <t>Ingresar a Administración de Frecuencia</t>
  </si>
  <si>
    <t>Admin_IndexPresFrecuencia</t>
  </si>
  <si>
    <t>Ingresar a Administración de Plazo por Tipo Interes</t>
  </si>
  <si>
    <t>Admin_IndexPresPlazoTipoInteres</t>
  </si>
  <si>
    <t>Ingresar a Administración de Tipo de Perfil</t>
  </si>
  <si>
    <t>Admin_IndexPresTipoPerfil</t>
  </si>
  <si>
    <t>Ingresar a Administración de Productos</t>
  </si>
  <si>
    <t>Admin_IndexPresProducto</t>
  </si>
  <si>
    <t>SeguActioId</t>
  </si>
  <si>
    <t>MenuNavId</t>
  </si>
  <si>
    <t>INSERT INTO SegActionMenuNav (SegActionId,MenuNavId) VALUES (</t>
  </si>
  <si>
    <t>Name</t>
  </si>
  <si>
    <t>INSERT INTO SegRoleAction (SegRoleId,SegActionId) VALUES (</t>
  </si>
  <si>
    <t>FirstName</t>
  </si>
  <si>
    <t>LastName</t>
  </si>
  <si>
    <t>Email</t>
  </si>
  <si>
    <t>EmailConfirmed</t>
  </si>
  <si>
    <t>PasswordHash</t>
  </si>
  <si>
    <t>SecurityStamp</t>
  </si>
  <si>
    <t>PhoneNumber</t>
  </si>
  <si>
    <t>PhoneNumberConfirmed</t>
  </si>
  <si>
    <t>TwoFactorEnabled</t>
  </si>
  <si>
    <t>LockoutEndDateUtc</t>
  </si>
  <si>
    <t>LockoutEnabled</t>
  </si>
  <si>
    <t>AccessFailedCount</t>
  </si>
  <si>
    <t>INSERT INTO SegUser (UserName, FirstName, LastName, Email, EmailConfirmed, PasswordHash, SecurityStamp, PhoneNumber, PhoneNumberConfirmed, TwoFactorEnabled, LockoutEndDateUtc, LockoutEnabled, AccessFailedCount, Application ) VALUES (</t>
  </si>
  <si>
    <t>UserName</t>
  </si>
  <si>
    <t>AppName</t>
  </si>
  <si>
    <t>2015-05-30 17:32:11.000</t>
  </si>
  <si>
    <t>Maria</t>
  </si>
  <si>
    <t>Carrey</t>
  </si>
  <si>
    <t>Bruce</t>
  </si>
  <si>
    <t>Willys</t>
  </si>
  <si>
    <t>Nicolas</t>
  </si>
  <si>
    <t>Keich</t>
  </si>
  <si>
    <t>Hans</t>
  </si>
  <si>
    <t>Tomas</t>
  </si>
  <si>
    <t>Smith</t>
  </si>
  <si>
    <t>Mel</t>
  </si>
  <si>
    <t>Gibson</t>
  </si>
  <si>
    <t>Matias</t>
  </si>
  <si>
    <t>Daymon</t>
  </si>
  <si>
    <t>Will</t>
  </si>
  <si>
    <t>Crouise</t>
  </si>
  <si>
    <t>AGdgaINnGF/DYd1afWREohiepkUyey+SOWy0yq3cROmafZRCWmzMy2ndTBOUn5WVRA==</t>
  </si>
  <si>
    <t>22c678b0-e518-424f-a669-f841f7296564</t>
  </si>
  <si>
    <t>Jennifer</t>
  </si>
  <si>
    <t>Aniston</t>
  </si>
  <si>
    <t>bruce.willys@cooperancia.com</t>
  </si>
  <si>
    <t>nicolas.keich@cooperancia.com</t>
  </si>
  <si>
    <t>will.smith@cooperancia.com</t>
  </si>
  <si>
    <t>mel.gibson@cooperancia.com</t>
  </si>
  <si>
    <t>matias.daymon@cooperancia.com</t>
  </si>
  <si>
    <t>tomas.crouise@cooperancia.com</t>
  </si>
  <si>
    <t>jennifer.aniston@cooperancia.com</t>
  </si>
  <si>
    <t>SegRole</t>
  </si>
  <si>
    <t>INSERT INTO SegUserRole (UserId, RoleId) VALUES (</t>
  </si>
  <si>
    <t>SegUser</t>
  </si>
  <si>
    <t>INSERT INTO SegUserAction (SegUserId, SegActionId) VALUES (</t>
  </si>
  <si>
    <t>Manage</t>
  </si>
  <si>
    <t xml:space="preserve">Mi Cuenta </t>
  </si>
  <si>
    <t>Administración de la Cuenta de Usuario</t>
  </si>
  <si>
    <t>/Account/Manage</t>
  </si>
  <si>
    <t>Mi Cuenta</t>
  </si>
  <si>
    <t>Ingresar a Mi Cuenta</t>
  </si>
  <si>
    <t>Account_Manage</t>
  </si>
  <si>
    <t>LogOff</t>
  </si>
  <si>
    <t xml:space="preserve">Salir </t>
  </si>
  <si>
    <t>Salir</t>
  </si>
  <si>
    <t>/Account/LogOff</t>
  </si>
  <si>
    <t>&lt;select name="creditApplication[job_activity]" class="input triggerDentaku" id="creditApplication_job_activity" af-input-error="1" af-input-status="neutral" style="position: relative; z-index: 515;"&gt;
&lt;option value="" selected="selected"&gt;Seleccioná fuente de ingresos&lt;/option&gt;
&lt;optgroup label="Rel. dependencia"&gt;&lt;option value="3"&gt;Empleada/Analista&lt;/option&gt;
&lt;option value="39"&gt;Abogacía/Escribanía&lt;/option&gt;
&lt;option value="28"&gt;Fuerzas de Seguridad&lt;/option&gt;
&lt;option value="40"&gt;Agropecuaria&lt;/option&gt;
&lt;option value="5"&gt;Gerente/Directora&lt;/option&gt;
&lt;option value="41"&gt;Arquitectura/Construcción&lt;/option&gt;
&lt;option value="42"&gt;Comercio/Ventas&lt;/option&gt;
&lt;option value="43"&gt;Consultoría/Investigación&lt;/option&gt;
&lt;option value="44"&gt;Educación/Docencia&lt;/option&gt;
&lt;option value="45"&gt;Energía/Petróleo/Gas&lt;/option&gt;
&lt;option value="46"&gt;Industrial/Técnico&lt;/option&gt;
&lt;option value="47"&gt;Ingeniería/Informática&lt;/option&gt;
&lt;option value="1"&gt;Operaria/Peón&lt;/option&gt;
&lt;option value="48"&gt;Logística/Transporte&lt;/option&gt;
&lt;option value="2"&gt;Pasante/Administrativa&lt;/option&gt;
&lt;option value="49"&gt;Médicos/otros Servicios de Salud&lt;/option&gt;
&lt;option value="6"&gt;Presidente/Dueña&lt;/option&gt;
&lt;option value="50"&gt;Medios/Comunicación&lt;/option&gt;
&lt;option value="51"&gt;Otras actividades/servicios&lt;/option&gt;
&lt;option value="52"&gt;Servicios de construcción&lt;/option&gt;
&lt;option value="4"&gt;Supervisora/Jefa&lt;/option&gt;
&lt;option value="53"&gt;Transporte&lt;/option&gt;&lt;/optgroup&gt;
&lt;optgroup label="Autónomo"&gt;&lt;option value="17"&gt;Médicos/Servicios de Salud&lt;/option&gt;
&lt;option value="30"&gt;Intereses/Dividendos&lt;/option&gt;
&lt;option value="31"&gt;Presidente/Dueña&lt;/option&gt;
&lt;option value="7"&gt;Abogacía/Escribanía&lt;/option&gt;
&lt;option value="32"&gt;Servicios de construcción&lt;/option&gt;
&lt;option value="8"&gt;Agropecuaria&lt;/option&gt;
&lt;option value="33"&gt;Transporte&lt;/option&gt;
&lt;option value="9"&gt;Arquitectura/Construcción&lt;/option&gt;
&lt;option value="10"&gt;Comercio/Ventas&lt;/option&gt;
&lt;option value="11"&gt;Consultoría/Investigación&lt;/option&gt;
&lt;option value="12"&gt;Educación/Docencia&lt;/option&gt;
&lt;option value="29"&gt;Energía/Petróleo/Gas&lt;/option&gt;
&lt;option value="13"&gt;Industrial/Técnico&lt;/option&gt;
&lt;option value="14"&gt;Ingeniería/Informática&lt;/option&gt;
&lt;option value="15"&gt;Logística/Transporte&lt;/option&gt;
&lt;option value="16"&gt;Medios/Comunicación&lt;/option&gt;
&lt;option value="18"&gt;Otras actividades/servicios&lt;/option&gt;&lt;/optgroup&gt;
&lt;optgroup label="Desocupada"&gt;&lt;option value="27"&gt;Desempleada&lt;/option&gt;&lt;/optgroup&gt;
&lt;optgroup label="Monotributista"&gt;&lt;option value="20"&gt;Comercio/Ventas&lt;/option&gt;
&lt;option value="22"&gt;Otras actividades/servicios&lt;/option&gt;
&lt;option value="34"&gt;Energía/Petróleo/Gas&lt;/option&gt;
&lt;option value="35"&gt;Intereses/Dividendos&lt;/option&gt;
&lt;option value="37"&gt;Presidente/Dueña&lt;/option&gt;
&lt;option value="38"&gt;Transporte&lt;/option&gt;
&lt;option value="36"&gt;Médicos/otros Servicios de Salud&lt;/option&gt;
&lt;option value="19"&gt;Servicios de construcción&lt;/option&gt;
&lt;option value="21"&gt;Transporte&lt;/option&gt;&lt;/optgroup&gt;
&lt;optgroup label="Otros"&gt;&lt;option value="23"&gt;Alquileres/Rentas&lt;/option&gt;
&lt;option value="24"&gt;Cuotas Alimentarias&lt;/option&gt;
&lt;option value="25"&gt;Intereses/Dividendos&lt;/option&gt;
&lt;option value="26"&gt;Jubilación/Pensión&lt;/option&gt;&lt;/optgroup&gt;
&lt;/select&gt;</t>
  </si>
  <si>
    <t>Ingreso mensual de bolsillo:
No incluir aguinaldo, plus vacacional, ingresos variables como comisiones, bonos, horas extras o cualquier otro ingreso que exceda el habitual.</t>
  </si>
  <si>
    <t>Son todos los funcionarios públicos nacionales, provinciales, municipales o de la Ciudad Autónoma de Buenos Aires, funcionarios públicos extranjeros y miembros de la familia de la Persona Expuesta Políticamente, que se desempeñen o hayan desempeñado hasta dos años anteriores a la fecha en que fue realizada la operatoria. Consultá en nuestra sección de Legales la Resolución Nro. 52/2012 del 29/03/2012, para conocer en detalle la nómina de personas afectadas. Ver más.
¿Porqué lo pedimos?
Porque es una norma solicitada por las autoridades en Argentina.</t>
  </si>
  <si>
    <t>&lt;select name="creditApplication[loan_purpose]" class="input input-medium" id="creditApplication_loan_purpose" af-input-error="1" af-input-status="neutral" style="position: relative; z-index: 503;"&gt;
&lt;option value="" selected="selected"&gt;Seleccioná el destino para tu crédito&lt;/option&gt;
&lt;option value="2"&gt;Compra o reparación de vehículo&lt;/option&gt;
&lt;option value="9"&gt;Consolidación de deudas anteriores&lt;/option&gt;
&lt;option value="12"&gt;Gastos de celebración&lt;/option&gt;
&lt;option value="1"&gt;Gastos de decoración&lt;/option&gt;
&lt;option value="5"&gt;Gastos de enlace y casamiento&lt;/option&gt;
&lt;option value="11"&gt;Gastos de mudanza&lt;/option&gt;
&lt;option value="6"&gt;Gastos de viaje&lt;/option&gt;
&lt;option value="3"&gt;Gastos médicos&lt;/option&gt;
&lt;option value="8"&gt;Inicio de actividad independiente&lt;/option&gt;
&lt;option value="13"&gt;Inversión en mi negocio&lt;/option&gt;
&lt;option value="4"&gt;Invertir en Educación&lt;/option&gt;
&lt;option value="7"&gt;Refacción y construcción de vivienda&lt;/option&gt;
&lt;option value="10"&gt;Refinanciación tarjetas de créditos&lt;/option&gt;
&lt;option value="100"&gt;Otros destinos&lt;/option&gt;
&lt;/select&gt;</t>
  </si>
  <si>
    <t>Es el monto bruto del crédito a solicitar, del cual se deducirán los cargos de procesamiento, otorgamiento e impuestos, para que te quede como dinero neto el importe que estás solicitando. Este es el monto por el que pagarás intereses.</t>
  </si>
  <si>
    <t>Monto a solicitar</t>
  </si>
  <si>
    <t>Monto a otorgar</t>
  </si>
  <si>
    <t>Es el monto neto que recibirás. Es el monto solicitado menos los cargos de procesamiento y otorgamiento.</t>
  </si>
  <si>
    <t>Cuota Promedio**</t>
  </si>
  <si>
    <t>Es la cuota promedio que pagarás a lo largo del plazo que dure el crédito.</t>
  </si>
  <si>
    <t>Es la cantidad de meses en los cuales devolverás el préstamo solicitado.</t>
  </si>
  <si>
    <t>Tasa Anual de Interés</t>
  </si>
  <si>
    <t>La TNA (que significa Tasa Nominal Anual) es la tasa de interés que, expresada de manera porcentual, se calcula sobre el capital prestado y compensa el hecho de que alguien te preste el dinero.</t>
  </si>
  <si>
    <t>El CFT (que significa Costo Financiero Total) es el indicador del costo total que abonarás por un préstamo, incluyendo todos los costos que el préstamo genera. Este indicador, mejor aún que la cuota, indica cuál es el costo final que tendrá el préstamo que estás solicitando.</t>
  </si>
  <si>
    <t>CFT (TNA) s/IVA</t>
  </si>
  <si>
    <t>CFT (TNA) c/IVA</t>
  </si>
  <si>
    <t>Es el porcentaje máximo aceptado por Afluenta que mide la relación entre el monto de la cuota y los ingresos declarados. Buscamos que la cuota sea accesible Es el porcentaje máximo aceptado por Afluenta que mide la relación entre el monto de la cuota y los ingresos declarados. Buscamos que la cuota sea accesible para que puedas pagarla y el sistema mantenga su equilibrio. que puedas pagarla y el sistema mantenga su equilibrio.</t>
  </si>
  <si>
    <t>Es el porcentaje máximo aceptado por Afluenta que mide la relación entre el monto de la cuota y los ingresos declarados. Buscamos que la cuota sea accesible para que puedas pagarla y el sistema mantenga su equilibrio.</t>
  </si>
  <si>
    <t>Relación Cuota/Ingreso</t>
  </si>
  <si>
    <t>Comisión uso plataforma</t>
  </si>
  <si>
    <t>Ingresá la descripción de tu crédito. Se explícito para definir las razones por las cuales las personas deberían invertir en tu crédito. Esto será visto sólo por los inversores. Convencelos. Este es tu espacio para hacerlo.</t>
  </si>
  <si>
    <t>Descripción de las razones por las cuales solicitás el crédito</t>
  </si>
  <si>
    <t>Título de la solicitud de crédito</t>
  </si>
  <si>
    <t>Ingresá el título del crédito. Esto será visto por los inversores. Se concreto. El título tiene que convencer a las personas que invertirán en tu crédito.</t>
  </si>
  <si>
    <t>Razón social</t>
  </si>
  <si>
    <t>Es la denominación legal de la compañía donde trabajás. La razón social de tu empleador podés encontrarla en tu recibo de sueldo. Por ejemplo: Afluenta S.A o bien nombre de organismos municipales, provinciales u gubernamentales como Ministerio de Salud de la Nación</t>
  </si>
  <si>
    <t>Cargo</t>
  </si>
  <si>
    <t>Es el cargo que desempeñás en la compañía.</t>
  </si>
  <si>
    <t>Datos de tu empleador ?</t>
  </si>
  <si>
    <t>Conocer los datos de tu empleador nos permite conocer como generás tus ingresos. Es parte del proceso de conocer a nuestros clientes solicitado por las autoridades.</t>
  </si>
  <si>
    <t>Contanos de tu trabajo y tus finanzas ?</t>
  </si>
  <si>
    <t>¿Por qué solicitamos esta información?
La evaluación crediticia requiere saber si sos una persona financieramente responsable y en condiciones de devolver el crédito. Por ello solicitamos conocer acerca de tu forma de generar ingresos, como del co-solicitante si existiera.</t>
  </si>
  <si>
    <t>Que SI - NO soy una persona estadounidense o poseo una cuenta estadounidense a los efectos de la Ley Foreign Account Compliance Tax Act (FATCA) de los Estados Unidos, y que no estoy actuando en nombre y representación de una Persona Estadounidense. Me comprometo a informar cualquier modificación que se produzca al respecto dentro de los 30 días de producida. Una declaración falsa en este sentido puede ser pasible de penas en virtud de las leyes de los EUA. Persona estadounidense: es un individuo que reúne alguna de las siguientes características: 1) Ciudadano estadounidense con pasaporte estadounidense, 2) Residente estadounidense con Tarjeta de Residencia (Green Card) y 3) Residente Parcial (183 días en 1 año calendario, o 122 días en promedio en los últimos 3 años calendario). Cuenta estadounidense: cualquier cuenta financiera titularidad de una persona estadounidense por un monto mayor a US$ 50.000 (monto consolidado).</t>
  </si>
  <si>
    <t>soy una persona estadounidense o poseo una cuenta estadounidense a los efectos de la Ley FATCA ?</t>
  </si>
  <si>
    <t>Información bancaria?</t>
  </si>
  <si>
    <t>Información bancaria
Ingresá los datos de la cuenta bancaria con la cual vas a operar a través de Afluenta. Recordá que deberás ser titular o co-titular de la misma</t>
  </si>
  <si>
    <t>&lt;select name="adhesionApplication[bank]" id="adhesionApplication_bank" af-input-error="1" af-input-status="ok" style="position: relative; z-index: 562;" class="select-ok"&gt;
&lt;option value="" selected="selected"&gt;Elegí tu banco&lt;/option&gt;
&lt;option value="6"&gt;BBVA BANCO FRANCES S.A.&lt;/option&gt;
&lt;option value="5"&gt;CITIBANK N.A.&lt;/option&gt;
&lt;option value="9"&gt;BANCO DE LA CIUDAD DE BUENOS AIRES&lt;/option&gt;
&lt;option value="34"&gt;BANCO COLUMBIA S.A.&lt;/option&gt;
&lt;option value="27"&gt;BANCO COMAFI SOCIEDAD ANONIMA&lt;/option&gt;
&lt;option value="23"&gt;BANCO CREDICOOP COOPERATIVO LIMITADO&lt;/option&gt;
&lt;option value="20"&gt;BANCO DE CORRIENTES S.A.&lt;/option&gt;
&lt;option value="33"&gt;NUEVO BANCO DE ENTRE RÍOS S.A.&lt;/option&gt;
&lt;option value="30"&gt;BANCO DE FORMOSA S.A.&lt;/option&gt;
&lt;option value="19"&gt;BANCO DE LA PAMPA SOCIEDAD DE ECONOMÍA M&lt;/option&gt;
&lt;option value="28"&gt;NUEVO BANCO DE LA RIOJA SOCIEDAD ANONIMA&lt;/option&gt;
&lt;option value="12"&gt;BANCO DE SAN JUAN S.A.&lt;/option&gt;
&lt;option value="18"&gt;BANCO DE SANTA CRUZ S.A.&lt;/option&gt;
&lt;option value="32"&gt;NUEVO BANCO DE SANTA FE SOCIEDAD ANONIMA&lt;/option&gt;
&lt;option value="31"&gt;BANCO DE SANTIAGO DEL ESTERO S.A.&lt;/option&gt;
&lt;option value="25"&gt;BANCO PROVINCIA DE TIERRA DEL FUEGO&lt;/option&gt;
&lt;option value="29"&gt;NUEVO BANCO DEL CHACO S. A.&lt;/option&gt;
&lt;option value="17"&gt;BANCO DEL CHUBUT S.A.&lt;/option&gt;
&lt;option value="14"&gt;BANCO DEL TUCUMAN S.A.&lt;/option&gt;
&lt;option value="13"&gt;BANCO DO BRASIL S.A.&lt;/option&gt;
&lt;option value="1"&gt;BANCO DE GALICIA Y BUENOS AIRES S.A.&lt;/option&gt;
&lt;option value="11"&gt;BANCO HIPOTECARIO S.A.&lt;/option&gt;
&lt;option value="22"&gt;HSBC BANK ARGENTINA S.A.&lt;/option&gt;
&lt;option value="4"&gt;INDUSTRIAL AND COMMERCIAL BANK OF CHINA S.A&lt;/option&gt;
&lt;option value="36"&gt;BANCO INDUSTRIAL S.A.&lt;/option&gt;
&lt;option value="24"&gt;BANCO ITAU ARGENTINA S.A.&lt;/option&gt;
&lt;option value="26"&gt;BANCO MACRO S.A.&lt;/option&gt;
&lt;option value="37"&gt;BANCO MASVENTAS S.A.&lt;/option&gt;
&lt;option value="15"&gt;BANCO MUNICIPAL DE ROSARIO&lt;/option&gt;
&lt;option value="2"&gt;BANCO DE LA NACION ARGENTINA&lt;/option&gt;
&lt;option value="10"&gt;BANCO PATAGONIA S.A.&lt;/option&gt;
&lt;option value="3"&gt;BANCO DE LA PROVINCIA DE BUENOS AIRES&lt;/option&gt;
&lt;option value="7"&gt;BANCO DE LA PROVINCIA DE CORDOBA S.A.&lt;/option&gt;
&lt;option value="21"&gt;BANCO PROVINCIA DEL NEUQUÉN SOCIEDAD ANÓ&lt;/option&gt;
&lt;option value="35"&gt;BANCO PIANO S.A.&lt;/option&gt;
&lt;option value="16"&gt;BANCO SANTANDER RIO S.A.&lt;/option&gt;
&lt;option value="8"&gt;BANCO SUPERVIELLE S.A.&lt;/option&gt;
&lt;/select&gt;</t>
  </si>
  <si>
    <t>Para el ingreso de este monto inicial, realizaremos un débito automático de tu cuenta bancaria declarada. Esta operación se hará efectiva 24 horas posteriores a la recepción y aprobación de tu solicitud de adhesión. Los fondos disponibles para invertir serán netos de Gastos e Impuestos</t>
  </si>
  <si>
    <t>Procedencia lícita del dinero
Significa que declarás que el dinero que vas a invertir a través de Afluenta fue obtenido por la realización de actividades licitas.</t>
  </si>
  <si>
    <t>Declaro que el dinero a invertir a través de Afluenta proviene de fuentes lícitas. ?</t>
  </si>
  <si>
    <t>Solicito realizar la inversión seleccionada por el sistema de débito automático de la cuenta informada.</t>
  </si>
  <si>
    <t>*Tasa de retorno anual estimada considerando tasas nominales anuales vigentes para inversiones realizadas en créditos para personas en plazos de 12, 18, 24, 36 y 48 meses, a todos los perfiles de clientes (A -Excelente-, B -Superior-, C -Muy bueno-, D -Bueno- y E -Adecuado-) suponiendo la reinversión de los retornos mensuales a la misma tasa y a los mismos tipos de clientes. La proyección contempla las comisiones vigentes, impuestos, la distribución histórica de los créditos originados por tasa y perfil y una incobrabilidad proyectada para cada perfil de clientes. Las proyecciones no significan garantía de rendimiento por parte de Afluenta ni por el Fideicomiso Afluenta I y no representa promesa alguna de alcanzar los rendimientos proyectados.</t>
  </si>
  <si>
    <t>ewqeqwe@hotmail.com</t>
  </si>
  <si>
    <t>CUIT</t>
  </si>
  <si>
    <t>27-94072580-7</t>
  </si>
  <si>
    <t>Apellido y Nombre / Descripción</t>
  </si>
  <si>
    <t>VIDAL HUEICHA JOHANA WALESKA</t>
  </si>
  <si>
    <t>Fecha de Nacimiento</t>
  </si>
  <si>
    <t>Tipo y Nro de Documento</t>
  </si>
  <si>
    <t>Sexo</t>
  </si>
  <si>
    <t>Femenino</t>
  </si>
  <si>
    <t>Fecha de Inscripción</t>
  </si>
  <si>
    <t>uhiouh</t>
  </si>
  <si>
    <t>oih</t>
  </si>
  <si>
    <t>o</t>
  </si>
  <si>
    <t>oo</t>
  </si>
  <si>
    <t>h</t>
  </si>
  <si>
    <t>yhu</t>
  </si>
  <si>
    <t>hh8</t>
  </si>
  <si>
    <t>yh8h</t>
  </si>
  <si>
    <t>edfew9ewr9ewr9ew9</t>
  </si>
  <si>
    <t>hg</t>
  </si>
  <si>
    <t>h8</t>
  </si>
  <si>
    <t>jh</t>
  </si>
  <si>
    <t>sii</t>
  </si>
  <si>
    <t>i</t>
  </si>
  <si>
    <t>ij</t>
  </si>
  <si>
    <t>i878</t>
  </si>
  <si>
    <t>r</t>
  </si>
  <si>
    <t>Mi Perfil</t>
  </si>
  <si>
    <t>CredAccount</t>
  </si>
  <si>
    <t>CredClientePrestamo</t>
  </si>
  <si>
    <t>Mis Prestamos</t>
  </si>
  <si>
    <t>Mis Subastas</t>
  </si>
  <si>
    <t>Mis Cuotas</t>
  </si>
  <si>
    <t>Detalles</t>
  </si>
  <si>
    <t>Mi Prestamo</t>
  </si>
  <si>
    <t>Mi Subasta</t>
  </si>
  <si>
    <t>Mi Cuota</t>
  </si>
  <si>
    <t>Mis Solicitudes</t>
  </si>
  <si>
    <t>Mi Solicitud</t>
  </si>
  <si>
    <t>CredClienteSubasta</t>
  </si>
  <si>
    <t>CredClienteSolicitud</t>
  </si>
  <si>
    <t>Ingresar a Mi Perfil</t>
  </si>
  <si>
    <t>Credito_IndexCredAccount</t>
  </si>
  <si>
    <t>Listar Mis Prestamos</t>
  </si>
  <si>
    <t>Credito_ListCredClientePrestamo</t>
  </si>
  <si>
    <t>Detalles de Mi Prestamo</t>
  </si>
  <si>
    <t>Credito_DetailsCredClientePrestamo</t>
  </si>
  <si>
    <t>Listar a Mis Subastas</t>
  </si>
  <si>
    <t>Credito_ListCredClienteSubasta</t>
  </si>
  <si>
    <t>Detalles de Mi Subasta</t>
  </si>
  <si>
    <t>Credito_DetailsCredClienteSubasta</t>
  </si>
  <si>
    <t>Listar Mis Cuotas</t>
  </si>
  <si>
    <t>Credito_ListCredClienteCuotas</t>
  </si>
  <si>
    <t>Detalles de Mi Cuota</t>
  </si>
  <si>
    <t>Credito_DetailsCredClienteCuota</t>
  </si>
  <si>
    <t>Listar Mis Solicitudes</t>
  </si>
  <si>
    <t>Credito_ListCredClienteSolicitud</t>
  </si>
  <si>
    <t>Detalles de Mi Solicitud</t>
  </si>
  <si>
    <t>Credito_DetailsCredClienteSolicitud</t>
  </si>
  <si>
    <t>/Credito/MiPerfil</t>
  </si>
  <si>
    <t>/Credito/Prestamo/L</t>
  </si>
  <si>
    <t>/Credito/Prestamo/D</t>
  </si>
  <si>
    <t>/Credito/Subasta/L</t>
  </si>
  <si>
    <t>/Credito/Subasta/d</t>
  </si>
  <si>
    <t>/Credito/Cuota/L</t>
  </si>
  <si>
    <t>/Credito/Cuota/D</t>
  </si>
  <si>
    <t>/Credito/Solicitud/L</t>
  </si>
  <si>
    <t>/Credito/Solicitud/D</t>
  </si>
  <si>
    <t>IndexCredAccount</t>
  </si>
  <si>
    <t>ListCredClientePrestamo</t>
  </si>
  <si>
    <t>DetailsCredClientePrestamo</t>
  </si>
  <si>
    <t>ListCredClienteSubasta</t>
  </si>
  <si>
    <t>DetailsCredClienteSubasta</t>
  </si>
  <si>
    <t>ListCredClienteCuotas</t>
  </si>
  <si>
    <t>DetailsCredClienteCuota</t>
  </si>
  <si>
    <t>ListCredClienteSolicitud</t>
  </si>
  <si>
    <t>DetailsCredClienteSolicitud</t>
  </si>
  <si>
    <t>INSERT INTO [dbo].[CredProposito] ([Nombre],[Activo]) VALUES (</t>
  </si>
  <si>
    <t>Compra o reparación de vehículo</t>
  </si>
  <si>
    <t>Consolidación de deudas anteriores</t>
  </si>
  <si>
    <t>Gastos de celebración</t>
  </si>
  <si>
    <t>Gastos de decoración</t>
  </si>
  <si>
    <t>Gastos de enlace y casamiento</t>
  </si>
  <si>
    <t>Gastos de mudanza</t>
  </si>
  <si>
    <t>Gastos de viaje</t>
  </si>
  <si>
    <t>Gastos médicos</t>
  </si>
  <si>
    <t>Inicio de actividad independiente</t>
  </si>
  <si>
    <t>Inversión en mi negocio</t>
  </si>
  <si>
    <t>Invertir en Educación</t>
  </si>
  <si>
    <t>Refacción y construcción de vivienda</t>
  </si>
  <si>
    <t>Refinanciación tarjetas de créditos</t>
  </si>
  <si>
    <t>Otros destinos</t>
  </si>
  <si>
    <t>INSERT INTO ComGeneral (Id,NombreClave,NombreValor,Activo) VALUES (</t>
  </si>
  <si>
    <t>NombreClave</t>
  </si>
  <si>
    <t>NombreValor</t>
  </si>
  <si>
    <t>Activo</t>
  </si>
  <si>
    <t>SEXO</t>
  </si>
  <si>
    <t>Masculino</t>
  </si>
  <si>
    <t>TIPODOCUMENTO</t>
  </si>
  <si>
    <t>CUIL</t>
  </si>
  <si>
    <t>DNI</t>
  </si>
  <si>
    <t>LC</t>
  </si>
  <si>
    <t>LE</t>
  </si>
  <si>
    <t>PASAPORTE</t>
  </si>
  <si>
    <t>ESTADOCIVIL</t>
  </si>
  <si>
    <t>Casado</t>
  </si>
  <si>
    <t>Soltero</t>
  </si>
  <si>
    <t>Divorciado</t>
  </si>
  <si>
    <t>Viudo</t>
  </si>
  <si>
    <t>ACTIVIDADLABORAL_Rel. dependencia</t>
  </si>
  <si>
    <t>Empleada/Analista</t>
  </si>
  <si>
    <t>Abogacía/Escribanía</t>
  </si>
  <si>
    <t>Fuerzas de Seguridad</t>
  </si>
  <si>
    <t>Agropecuaria</t>
  </si>
  <si>
    <t>Gerente/Directora</t>
  </si>
  <si>
    <t>Arquitectura/Construcción</t>
  </si>
  <si>
    <t>Comercio/Ventas</t>
  </si>
  <si>
    <t>Consultoría/Investigación</t>
  </si>
  <si>
    <t>Educación/Docencia</t>
  </si>
  <si>
    <t>Energía/Petróleo/Gas</t>
  </si>
  <si>
    <t>Industrial/Técnico</t>
  </si>
  <si>
    <t>Ingeniería/Informática</t>
  </si>
  <si>
    <t>Operaria/Peón</t>
  </si>
  <si>
    <t>Logística/Transporte</t>
  </si>
  <si>
    <t>Pasante/Administrativa</t>
  </si>
  <si>
    <t>Médicos/otros Servicios de Salud</t>
  </si>
  <si>
    <t>Presidente/Dueña</t>
  </si>
  <si>
    <t>Medios/Comunicación</t>
  </si>
  <si>
    <t>Otras actividades/servicios</t>
  </si>
  <si>
    <t>Servicios de construcción</t>
  </si>
  <si>
    <t>Supervisora/Jefa</t>
  </si>
  <si>
    <t>Transporte</t>
  </si>
  <si>
    <t>ACTIVIDADLABORAL_Autónomo</t>
  </si>
  <si>
    <t>Médicos/Servicios de Salud</t>
  </si>
  <si>
    <t>Intereses/Dividendos</t>
  </si>
  <si>
    <t>ACTIVIDADLABORAL_Desocupada</t>
  </si>
  <si>
    <t>Desempleada</t>
  </si>
  <si>
    <t>ACTIVIDADLABORAL_Monotributista</t>
  </si>
  <si>
    <t>ACTIVIDADLABORAL_Otros</t>
  </si>
  <si>
    <t>Alquileres/Rentas</t>
  </si>
  <si>
    <t>Cuotas Alimentarias</t>
  </si>
  <si>
    <t>Jubilación/Pensión</t>
  </si>
  <si>
    <t>OTROSINGRESOS</t>
  </si>
  <si>
    <t>No</t>
  </si>
  <si>
    <t>Alquires/Rentas</t>
  </si>
  <si>
    <t>Otros</t>
  </si>
  <si>
    <t>NACIONALIDAD</t>
  </si>
  <si>
    <t>Argentina</t>
  </si>
  <si>
    <t>Extranjera</t>
  </si>
  <si>
    <t>PAIS</t>
  </si>
  <si>
    <t>Chile</t>
  </si>
  <si>
    <t>Uruguay</t>
  </si>
  <si>
    <t>Paraguay</t>
  </si>
  <si>
    <t>Brasil</t>
  </si>
  <si>
    <t>Bolivia</t>
  </si>
  <si>
    <t>Perú</t>
  </si>
  <si>
    <t>Colombia</t>
  </si>
  <si>
    <t>Venezuela</t>
  </si>
  <si>
    <t>Ecuador</t>
  </si>
  <si>
    <r>
      <rPr>
        <b/>
        <sz val="14"/>
        <color theme="3" tint="-0.499984740745262"/>
        <rFont val="Calibri"/>
        <family val="2"/>
        <scheme val="minor"/>
      </rPr>
      <t>Estable:</t>
    </r>
    <r>
      <rPr>
        <sz val="14"/>
        <color theme="3" tint="-0.499984740745262"/>
        <rFont val="Calibri"/>
        <family val="2"/>
        <scheme val="minor"/>
      </rPr>
      <t xml:space="preserve"> </t>
    </r>
    <r>
      <rPr>
        <sz val="11"/>
        <color theme="1"/>
        <rFont val="Calibri"/>
        <family val="2"/>
        <scheme val="minor"/>
      </rPr>
      <t>persona que se ha desempeñado por mas de 2 y menos de 5 años como empleado en relación de dependencia y/o realizando actividades profesionales o comerciales como “Autónomo” (1) y/o “Monotributista” (2) inscriptos en categoría “E” o superior o por una combinación de años hasta llegar a la antigüedad mencionada.
Monotributo: Contribuyente adherido al Regimen simplificado para pequeños contribuyentes
Autónomo: Contribuyente adherido al Régimen General</t>
    </r>
  </si>
  <si>
    <r>
      <rPr>
        <b/>
        <sz val="14"/>
        <color theme="3" tint="-0.499984740745262"/>
        <rFont val="Calibri"/>
        <family val="2"/>
        <scheme val="minor"/>
      </rPr>
      <t>Muy estable:</t>
    </r>
    <r>
      <rPr>
        <sz val="11"/>
        <color theme="1"/>
        <rFont val="Calibri"/>
        <family val="2"/>
        <scheme val="minor"/>
      </rPr>
      <t xml:space="preserve"> persona que se ha desempeñado por mas de 5 años como empleado en relación de dependencia y/o realizando actividades profesionales o comerciales como “Autónomo” (1) y/o “Monotributista” (2) inscriptos en categoría “E” o superior o por una combinación de años hasta llegar a la antigüedad mencionada También incluye a Jubilados (3) con ingresos mínimos superiores a los requeridos por Afluenta.
Monotributo: Contribuyente adherido al Regimen simplificado para pequeños contribuyentes
Autónomo: Contribuyente adherido al Régimen General
Jubilado: Persona que se ha retirado de la actividad laboral y percibe una jubilación</t>
    </r>
  </si>
  <si>
    <t>ESTABILIDADLABORAL</t>
  </si>
  <si>
    <t>Estable</t>
  </si>
  <si>
    <t>Muy Estable</t>
  </si>
  <si>
    <t>Poco Estable</t>
  </si>
  <si>
    <t>INSERT INTO ComEstado (Id,NombreClave,NombreValor,Activo) VALUES (</t>
  </si>
  <si>
    <t>CREDITO_VISITANTE</t>
  </si>
  <si>
    <t>CREDITO_SOLICITUD</t>
  </si>
  <si>
    <t>CREDITO_CLIENTE</t>
  </si>
  <si>
    <t>CREDITO_SUBASTA</t>
  </si>
  <si>
    <t>CREDITO_CONTRATO</t>
  </si>
  <si>
    <t>Ingresado</t>
  </si>
  <si>
    <t>Validado</t>
  </si>
  <si>
    <t>Pendiente de Validación</t>
  </si>
  <si>
    <t>Pendiente de Documentación</t>
  </si>
  <si>
    <t>En Subasta</t>
  </si>
  <si>
    <t>Pendiente de Acreditación</t>
  </si>
  <si>
    <t>Acreditado</t>
  </si>
  <si>
    <t>Cancelada: Cliente no acepta las condiciones</t>
  </si>
  <si>
    <t>Finalizado</t>
  </si>
  <si>
    <t>Fondeado</t>
  </si>
  <si>
    <t>Aprobado</t>
  </si>
  <si>
    <t>Pendiente de Aprobación</t>
  </si>
  <si>
    <t>Ingrasada</t>
  </si>
  <si>
    <t>Pediente de Aprobación</t>
  </si>
  <si>
    <t>Cerrada</t>
  </si>
  <si>
    <t>Cerrado</t>
  </si>
  <si>
    <t>CREDITO_PRESTAMO</t>
  </si>
  <si>
    <t>Desembolsado</t>
  </si>
  <si>
    <t>Pendiente de Desembolso</t>
  </si>
  <si>
    <t>FInalizado</t>
  </si>
  <si>
    <t>Par el ingreso de este monto inicial, realizaremos un débito automático de tu cuenta bancaria declarada. Esta operación se hará efectiva 24 horas posteriores a la recepción y aprobación de tu solicitud de adhesión. Los fondos disponibles para invertir se|án netos de Gastos e Impuestos</t>
  </si>
  <si>
    <t>Capital Federal</t>
  </si>
  <si>
    <t>Buenos Aires</t>
  </si>
  <si>
    <t>Catamarca</t>
  </si>
  <si>
    <t>Córdoba</t>
  </si>
  <si>
    <t>Corrientes</t>
  </si>
  <si>
    <t>Chaco</t>
  </si>
  <si>
    <t>Chubut</t>
  </si>
  <si>
    <t>Entre Ríos</t>
  </si>
  <si>
    <t>Formosa</t>
  </si>
  <si>
    <t>Jujuy</t>
  </si>
  <si>
    <t>La Pampa</t>
  </si>
  <si>
    <t>La Rioja</t>
  </si>
  <si>
    <t>Mendoza</t>
  </si>
  <si>
    <t>Misiones</t>
  </si>
  <si>
    <t>Neuquén</t>
  </si>
  <si>
    <t>Rio Negro</t>
  </si>
  <si>
    <t>Salta</t>
  </si>
  <si>
    <t>San Juan</t>
  </si>
  <si>
    <t>San Luis</t>
  </si>
  <si>
    <t>Santa Cruz</t>
  </si>
  <si>
    <t>Santa Fe</t>
  </si>
  <si>
    <t>Sgo. Del Estero</t>
  </si>
  <si>
    <t>Tierra del Fuego</t>
  </si>
  <si>
    <t>Tucumán</t>
  </si>
  <si>
    <t>AR_PROVINCIA</t>
  </si>
  <si>
    <t>INSERT INTO [ComTipoMovimiento] ([Nombre],[Descripcion],[Activo]) VALUES</t>
  </si>
  <si>
    <t>Nombre</t>
  </si>
  <si>
    <t>Adhesion Al FideiComiso</t>
  </si>
  <si>
    <t>Pago</t>
  </si>
  <si>
    <t>Cobro de Comisión por pago del Prestamo</t>
  </si>
  <si>
    <t>Pago de Cuota Retorno al Inversor</t>
  </si>
  <si>
    <t>Gastos</t>
  </si>
  <si>
    <t>Cobro de Gastos</t>
  </si>
  <si>
    <t>Retorno por cuota</t>
  </si>
  <si>
    <t>Comisión Cooperancia</t>
  </si>
  <si>
    <t>Cargo por gestión de cuotas en mora</t>
  </si>
  <si>
    <t>Cargo Mora</t>
  </si>
  <si>
    <t>Ingreso de fondos mediante transferencia bancaria</t>
  </si>
  <si>
    <t>Ingreso de fondos</t>
  </si>
  <si>
    <t>Adhesión al fideicomiso</t>
  </si>
  <si>
    <t xml:space="preserve"> Adhesión al fideicomiso: Cargos de adhesión</t>
  </si>
  <si>
    <t>ID</t>
  </si>
  <si>
    <t>CAPITAL</t>
  </si>
  <si>
    <t>INTERÉS</t>
  </si>
  <si>
    <t>INT. PUNITORIOS</t>
  </si>
  <si>
    <t>COMISIÓN</t>
  </si>
  <si>
    <t>RETORNO NETO</t>
  </si>
  <si>
    <t>CUOTA</t>
  </si>
  <si>
    <t>FECHA VENC.</t>
  </si>
  <si>
    <t>ESTADO CUOTA</t>
  </si>
  <si>
    <t>MONTO</t>
  </si>
  <si>
    <t>TASA</t>
  </si>
  <si>
    <t>AR-191411-G0015</t>
  </si>
  <si>
    <t>AR-281411-G0008</t>
  </si>
  <si>
    <t>AR-021412-Z0008</t>
  </si>
  <si>
    <t>AR-191411-J0001</t>
  </si>
  <si>
    <t>AR-291411-B0005</t>
  </si>
  <si>
    <t>AR-041412-G0011</t>
  </si>
  <si>
    <t>AR-051412-Z0006</t>
  </si>
  <si>
    <t>1 / 36</t>
  </si>
  <si>
    <t>1 / 24</t>
  </si>
  <si>
    <t>Retorno bruto</t>
  </si>
  <si>
    <t>Cuota</t>
  </si>
  <si>
    <t>Amortización</t>
  </si>
  <si>
    <t>Intereses del período</t>
  </si>
  <si>
    <t>TNA</t>
  </si>
  <si>
    <t>Comisión Afluenta: #AR-191411-G0007 (1/24) $ 14,38</t>
  </si>
  <si>
    <t>Retorno por cuota: #AR-251411-G0008 (1/24) $ 9,31</t>
  </si>
  <si>
    <t>Comisión Afluenta: #AR-251411-G0008 (1/24) $ 9,31</t>
  </si>
  <si>
    <t>Comisión Afluenta: #AR-261411-G0019 (1/18) $ 8,15</t>
  </si>
  <si>
    <t>Retorno por cuota: #AR-261411-G0019 (1/18) $ 8,15</t>
  </si>
  <si>
    <t>Retorno por cuota: #AR-191411-J0001 (1/36) $ 10,25</t>
  </si>
  <si>
    <t>Comisión Afluenta: #AR-191411-J0001 (1/36) $ 10,25</t>
  </si>
  <si>
    <t>Retorno por cuota: #AR-171411-C0001 (1/12) $ 24,61</t>
  </si>
  <si>
    <t>Comisión Afluenta: #AR-171411-C0001 (1/12) $ 24,61</t>
  </si>
  <si>
    <t>Retorno por cuota: #AR-191411-G0001 (1/24) $ 14,30</t>
  </si>
  <si>
    <t>Comisión Afluenta: #AR-191411-G0001 (1/24) $ 14,30</t>
  </si>
  <si>
    <t>Retorno por cuota: #AR-291411-B0005 (1/36) $ 11,37</t>
  </si>
  <si>
    <t>Comisión Afluenta: #AR-291411-B0005 (1/36) $ 11,37</t>
  </si>
  <si>
    <t>Retorno por cuota: #AR-271411-G0011 (1/24) $ 9,58</t>
  </si>
  <si>
    <t>Comisión Afluenta: #AR-271411-G0011 (1/24) $ 9,58</t>
  </si>
  <si>
    <t>Ingreso de fondos mediante transferencia bancaria: $ 1.200,00</t>
  </si>
  <si>
    <t>Adhesión al fideicomiso: Cargos de adhesión</t>
  </si>
  <si>
    <t>Ingreso de fondos mediante transferencia bancaria: $ 6.000,00</t>
  </si>
  <si>
    <t xml:space="preserve">Retorno del Capital por cuota </t>
  </si>
  <si>
    <t>Pago del Capital de la Cuota Retorno al Inversor</t>
  </si>
  <si>
    <t>Retorno de Punitorios</t>
  </si>
  <si>
    <t>Pago de Interes Punitorios Retorno al Inversor</t>
  </si>
  <si>
    <t>Cobro de Punitorios</t>
  </si>
  <si>
    <t>Cobro de Punitorios al Deudor</t>
  </si>
  <si>
    <t>ETAPA_PERIODO_PAGO_MENSUAL</t>
  </si>
  <si>
    <t>2da. Semana del Mes</t>
  </si>
  <si>
    <t>1ra. Semana del Mes</t>
  </si>
  <si>
    <t>3ra. Semana del Mes</t>
  </si>
  <si>
    <t>4ta. Semana del Mes</t>
  </si>
  <si>
    <t>Banco Bica S.A.</t>
  </si>
  <si>
    <t>BBVA BANCO FRANCES S.A.</t>
  </si>
  <si>
    <t>CITIBANK N.A.</t>
  </si>
  <si>
    <t>BANCO DE LA CIUDAD DE BUENOS AIRES</t>
  </si>
  <si>
    <t>BANCO COLUMBIA S.A.</t>
  </si>
  <si>
    <t>BANCO COMAFI SOCIEDAD ANONIMA</t>
  </si>
  <si>
    <t>BANCO CREDICOOP COOPERATIVO LIMITADO</t>
  </si>
  <si>
    <t>BANCO DE CORRIENTES S.A.</t>
  </si>
  <si>
    <t>NUEVO BANCO DE ENTRE RÍOS S.A.</t>
  </si>
  <si>
    <t>BANCO DE FORMOSA S.A.</t>
  </si>
  <si>
    <t>BANCO DE LA PAMPA SOCIEDAD DE ECONOMÍA M</t>
  </si>
  <si>
    <t>NUEVO BANCO DE LA RIOJA SOCIEDAD ANONIMA</t>
  </si>
  <si>
    <t>BANCO DE SAN JUAN S.A.</t>
  </si>
  <si>
    <t>BANCO DE SANTA CRUZ S.A.</t>
  </si>
  <si>
    <t>NUEVO BANCO DE SANTA FE SOCIEDAD ANONIMA</t>
  </si>
  <si>
    <t>BANCO DE SANTIAGO DEL ESTERO S.A.</t>
  </si>
  <si>
    <t>BANCO PROVINCIA DE TIERRA DEL FUEGO</t>
  </si>
  <si>
    <t>NUEVO BANCO DEL CHACO S. A.</t>
  </si>
  <si>
    <t>BANCO DEL CHUBUT S.A.</t>
  </si>
  <si>
    <t>BANCO DEL TUCUMAN S.A.</t>
  </si>
  <si>
    <t>BANCO DO BRASIL S.A.</t>
  </si>
  <si>
    <t>BANCO DE GALICIA Y BUENOS AIRES S.A.</t>
  </si>
  <si>
    <t>BANCO HIPOTECARIO S.A.</t>
  </si>
  <si>
    <t>HSBC BANK ARGENTINA S.A.</t>
  </si>
  <si>
    <t>INDUSTRIAL AND COMMERCIAL BANK OF CHINA S.A</t>
  </si>
  <si>
    <t>BANCO INDUSTRIAL S.A.</t>
  </si>
  <si>
    <t>BANCO ITAU ARGENTINA S.A.</t>
  </si>
  <si>
    <t>BANCO MACRO S.A.</t>
  </si>
  <si>
    <t>BANCO MASVENTAS S.A.</t>
  </si>
  <si>
    <t>BANCO MUNICIPAL DE ROSARIO</t>
  </si>
  <si>
    <t>BANCO DE LA NACION ARGENTINA</t>
  </si>
  <si>
    <t>BANCO PATAGONIA S.A.</t>
  </si>
  <si>
    <t>BANCO DE LA PROVINCIA DE BUENOS AIRES</t>
  </si>
  <si>
    <t>BANCO DE LA PROVINCIA DE CORDOBA S.A.</t>
  </si>
  <si>
    <t>BANCO PROVINCIA DEL NEUQUÉN SOCIEDAD ANÓ</t>
  </si>
  <si>
    <t>BANCO PIANO S.A.</t>
  </si>
  <si>
    <t>BANCO SANTANDER RIO S.A.</t>
  </si>
  <si>
    <t>BANCO SUPERVIELLE S.A.</t>
  </si>
  <si>
    <t>INSERT INTO Banco ([Nombre]) VALUES (</t>
  </si>
  <si>
    <t>Caja de ahorros</t>
  </si>
  <si>
    <t>Cuenta corriente</t>
  </si>
  <si>
    <t>Cuenta única</t>
  </si>
  <si>
    <t>TIPO_CUENTA_BANCARIA</t>
  </si>
  <si>
    <t>Cuotas</t>
  </si>
  <si>
    <t>ListCredClientePrestamoCuotas</t>
  </si>
  <si>
    <t>CredClientePrestamoCuota</t>
  </si>
  <si>
    <t>CredClientePrestamoCuotas</t>
  </si>
  <si>
    <t>CredClienteCuenta</t>
  </si>
  <si>
    <t>CredContrato</t>
  </si>
  <si>
    <t>CredClienteCuentaMovimiento</t>
  </si>
  <si>
    <t>CredSubastaOferta</t>
  </si>
  <si>
    <t>Mis Cuentas</t>
  </si>
  <si>
    <t>Mis Moviemientos</t>
  </si>
  <si>
    <t>Mi Movimiento</t>
  </si>
  <si>
    <t>Mis Contratos</t>
  </si>
  <si>
    <t>Mi Contrato</t>
  </si>
  <si>
    <t>Mis Oferta de la Subasta</t>
  </si>
  <si>
    <t>Mi Oferta de la Subasta</t>
  </si>
  <si>
    <t>&lt;select class="dt-select-filter dt-sit_pag"&gt;
&lt;option value="TGVuZGVyTG9hbnNTdW1tYXJ5X2ZpbHRlcl9zaXRfcGFnX19lbXB0eQ"&gt;Situación de pago&lt;/option&gt;
&lt;option data-filter-value="pendiente" value="TGVuZGVyTG9hbnNTdW1tYXJ5X2ZpbHRlcl9zaXRfcGFnX19wZW5kaWVudGU"&gt;Pendiente acreditación&lt;/option&gt;
&lt;option data-filter-value="al_dia" value="TGVuZGVyTG9hbnNTdW1tYXJ5X2ZpbHRlcl9zaXRfcGFnX19hbF9kaWE"&gt;Al día&lt;/option&gt;
&lt;option data-filter-value="late_gtr_30" value="TGVuZGVyTG9hbnNTdW1tYXJ5X2ZpbHRlcl9zaXRfcGFnX19sYXRlX2d0cl8zMA"&gt;Atraso &amp;gt; 30 días&lt;/option&gt;
&lt;option data-filter-value="late_gtr_90" value="TGVuZGVyTG9hbnNTdW1tYXJ5X2ZpbHRlcl9zaXRfcGFnX19sYXRlX2d0cl85MA"&gt;Atraso &amp;gt; 90 días&lt;/option&gt;
&lt;option data-filter-value="finalizado" value="TGVuZGVyTG9hbnNTdW1tYXJ5X2ZpbHRlcl9zaXRfcGFnX19maW5hbGl6YWRv"&gt;Finalizado&lt;/option&gt;
&lt;/select&gt;</t>
  </si>
  <si>
    <t>332ef5e7-c8ef-41d7-9b9f-9e21352c3c5b</t>
  </si>
  <si>
    <t>AA5SmV8UY7mswFO6Hg+QCyXzsUmZgSdUl7CmzSWkaxl8U0Eha7Ef6ANwEot5lfHq9A==</t>
  </si>
  <si>
    <t>2015-10-16 01:26:11.000</t>
  </si>
  <si>
    <t>inversor</t>
  </si>
  <si>
    <t>ape01</t>
  </si>
  <si>
    <t>ape02</t>
  </si>
  <si>
    <t>ape03</t>
  </si>
  <si>
    <t>ape04</t>
  </si>
  <si>
    <t>ape05</t>
  </si>
  <si>
    <t>ape06</t>
  </si>
  <si>
    <t>ape07</t>
  </si>
  <si>
    <t>ape08</t>
  </si>
  <si>
    <t>ape09</t>
  </si>
  <si>
    <t>INSERT INTO [dbo].[InversorVisitante] ([Nombre],[Apellido],[CUITCUIL],[GeneroId],[Telefono],[Email],[AceptaCondiciones],[EstadoId],[Activo],[FechaAlta],[FechaModificacion]) VALUES (</t>
  </si>
  <si>
    <t>Apellido</t>
  </si>
  <si>
    <t>CUITCUIL</t>
  </si>
  <si>
    <t>GeneroId</t>
  </si>
  <si>
    <t>Telefono</t>
  </si>
  <si>
    <t>AceptaCondiciones</t>
  </si>
  <si>
    <t>EstadoId</t>
  </si>
  <si>
    <t>FechaAlta</t>
  </si>
  <si>
    <t>FechaModificacion</t>
  </si>
  <si>
    <t>inversor.ape01@gmail.com</t>
  </si>
  <si>
    <t>inversor.ape02@gmail.com</t>
  </si>
  <si>
    <t>inversor.ape03@gmail.com</t>
  </si>
  <si>
    <t>inversor.ape04@gmail.com</t>
  </si>
  <si>
    <t>inversor.ape05@gmail.com</t>
  </si>
  <si>
    <t>inversor.ape06@gmail.com</t>
  </si>
  <si>
    <t>inversor.ape07@gmail.com</t>
  </si>
  <si>
    <t>inversor.ape08@gmail.com</t>
  </si>
  <si>
    <t>inversor.ape09@gmail.com</t>
  </si>
  <si>
    <t>2015-10-16 01:53:11.000</t>
  </si>
  <si>
    <t>2015-10-16 01:53:11.001</t>
  </si>
  <si>
    <t>2015-10-16 01:53:11.002</t>
  </si>
  <si>
    <t>2015-10-16 01:53:11.003</t>
  </si>
  <si>
    <t>2015-10-16 01:53:11.004</t>
  </si>
  <si>
    <t>2015-10-16 01:53:11.005</t>
  </si>
  <si>
    <t>2015-10-16 01:53:11.006</t>
  </si>
  <si>
    <t>2015-10-16 01:53:11.007</t>
  </si>
  <si>
    <t>2015-10-16 01:53:11.008</t>
  </si>
  <si>
    <t>ape10</t>
  </si>
  <si>
    <t>ape11</t>
  </si>
  <si>
    <t>ape12</t>
  </si>
  <si>
    <t>ape13</t>
  </si>
  <si>
    <t>ape14</t>
  </si>
  <si>
    <t>ape15</t>
  </si>
  <si>
    <t>ape16</t>
  </si>
  <si>
    <t>inversor.ape10@gmail.com</t>
  </si>
  <si>
    <t>inversor.ape11@gmail.com</t>
  </si>
  <si>
    <t>inversor.ape12@gmail.com</t>
  </si>
  <si>
    <t>inversor.ape13@gmail.com</t>
  </si>
  <si>
    <t>inversor.ape14@gmail.com</t>
  </si>
  <si>
    <t>inversor.ape15@gmail.com</t>
  </si>
  <si>
    <t>inversor.ape16@gmail.com</t>
  </si>
  <si>
    <t>inversor1</t>
  </si>
  <si>
    <t>inversor2</t>
  </si>
  <si>
    <t>inversor3</t>
  </si>
  <si>
    <t>inversor4</t>
  </si>
  <si>
    <t>inversor5</t>
  </si>
  <si>
    <t>inversor6</t>
  </si>
  <si>
    <t>inversor7</t>
  </si>
  <si>
    <t>inversor8</t>
  </si>
  <si>
    <t>inversor9</t>
  </si>
  <si>
    <t>inversor10</t>
  </si>
  <si>
    <t>inversor11</t>
  </si>
  <si>
    <t>inversor12</t>
  </si>
  <si>
    <t>inversor13</t>
  </si>
  <si>
    <t>inversor14</t>
  </si>
  <si>
    <t>inversor15</t>
  </si>
  <si>
    <t>inversor16</t>
  </si>
  <si>
    <t>2015-10-16 01:53:11.009</t>
  </si>
  <si>
    <t>2015-10-16 01:53:11.010</t>
  </si>
  <si>
    <t>2015-10-16 01:53:11.011</t>
  </si>
  <si>
    <t>2015-10-16 01:53:11.012</t>
  </si>
  <si>
    <t>2015-10-16 01:53:11.013</t>
  </si>
  <si>
    <t>2015-10-16 01:53:11.014</t>
  </si>
  <si>
    <t>2015-10-16 01:53:11.015</t>
  </si>
  <si>
    <t>[InversorVisitanteId]</t>
  </si>
  <si>
    <t>[Nombre]</t>
  </si>
  <si>
    <t>[Apellido]</t>
  </si>
  <si>
    <t>[TipoDocumentoId]</t>
  </si>
  <si>
    <t>[NroDocumento]</t>
  </si>
  <si>
    <t>[FechaNacimiento]</t>
  </si>
  <si>
    <t>[Email]</t>
  </si>
  <si>
    <t>[GeneroId]</t>
  </si>
  <si>
    <t>[TelefonoParticular]</t>
  </si>
  <si>
    <t>[TelefonoCelular]</t>
  </si>
  <si>
    <t>[Domicilio]</t>
  </si>
  <si>
    <t>[CodigoPostal]</t>
  </si>
  <si>
    <t>[ProvinciaId]</t>
  </si>
  <si>
    <t>[EstadoCivilId]</t>
  </si>
  <si>
    <t>[NacionalidadId]</t>
  </si>
  <si>
    <t>[FuenteIngresoId]</t>
  </si>
  <si>
    <t>[MontoIngresoMensual]</t>
  </si>
  <si>
    <t>[RazonSocialEmpleador]</t>
  </si>
  <si>
    <t>[CargoLaboral]</t>
  </si>
  <si>
    <t>[TelefonoLaboral]</t>
  </si>
  <si>
    <t>[EstadoId]</t>
  </si>
  <si>
    <t>[Activo]</t>
  </si>
  <si>
    <t>[FechaAlta]</t>
  </si>
  <si>
    <t>[FechaModificacion])</t>
  </si>
  <si>
    <t>Nombre Calle 1234, localidad 1</t>
  </si>
  <si>
    <t>Nombre Calle 1235, localidad 2</t>
  </si>
  <si>
    <t>Nombre Calle 1234, localidad 2</t>
  </si>
  <si>
    <t>Nombre Calle 1235, localidad 3</t>
  </si>
  <si>
    <t>Nombre Calle 1234, localidad 3</t>
  </si>
  <si>
    <t>Nombre Calle 1235, localidad 4</t>
  </si>
  <si>
    <t>Nombre Calle 1234, localidad 4</t>
  </si>
  <si>
    <t>Nombre Calle 1235, localidad 5</t>
  </si>
  <si>
    <t>Nombre Calle 1234, localidad 5</t>
  </si>
  <si>
    <t>Nombre Calle 1235, localidad 6</t>
  </si>
  <si>
    <t>Nombre Calle 1234, localidad 6</t>
  </si>
  <si>
    <t>Nombre Calle 1235, localidad 7</t>
  </si>
  <si>
    <t>Nombre Calle 1234, localidad 7</t>
  </si>
  <si>
    <t>Nombre Calle 1235, localidad 8</t>
  </si>
  <si>
    <t>Nombre Calle 1234, localidad 8</t>
  </si>
  <si>
    <t>Nombre Calle 1235, localidad 9</t>
  </si>
  <si>
    <t>Empresa 1</t>
  </si>
  <si>
    <t>Empresa 2</t>
  </si>
  <si>
    <t>Empresa 3</t>
  </si>
  <si>
    <t>Empresa 4</t>
  </si>
  <si>
    <t>Empresa 5</t>
  </si>
  <si>
    <t>Empresa 6</t>
  </si>
  <si>
    <t>Empresa 7</t>
  </si>
  <si>
    <t>Empresa 8</t>
  </si>
  <si>
    <t>Empresa 9</t>
  </si>
  <si>
    <t>Empresa 10</t>
  </si>
  <si>
    <t>Empresa 11</t>
  </si>
  <si>
    <t>Empresa 12</t>
  </si>
  <si>
    <t>Empresa 13</t>
  </si>
  <si>
    <t>Empresa 14</t>
  </si>
  <si>
    <t>Empresa 15</t>
  </si>
  <si>
    <t>Empresa 16</t>
  </si>
  <si>
    <t>Gerente</t>
  </si>
  <si>
    <t>Gerente Sr.</t>
  </si>
  <si>
    <t>Analista</t>
  </si>
  <si>
    <t>Principal</t>
  </si>
  <si>
    <t>Supervisor</t>
  </si>
  <si>
    <t>Especialista</t>
  </si>
  <si>
    <t>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t>
  </si>
  <si>
    <t>01/10/1975</t>
  </si>
  <si>
    <t>02/09/1976</t>
  </si>
  <si>
    <t>05/08/1977</t>
  </si>
  <si>
    <t>08/07/1978</t>
  </si>
  <si>
    <t>10/06/1979</t>
  </si>
  <si>
    <t>12/05/1980</t>
  </si>
  <si>
    <t>14/04/1981</t>
  </si>
  <si>
    <t>17/03/1982</t>
  </si>
  <si>
    <t>17/02/1983</t>
  </si>
  <si>
    <t>20/01/1984</t>
  </si>
  <si>
    <t>22/12/1984</t>
  </si>
  <si>
    <t>24/11/1985</t>
  </si>
  <si>
    <t>27/10/1986</t>
  </si>
  <si>
    <t>29/09/1987</t>
  </si>
  <si>
    <t>31/08/1988</t>
  </si>
  <si>
    <t>03/08/1984</t>
  </si>
  <si>
    <t>CREDITO_DESTINO</t>
  </si>
  <si>
    <t>ENTIDAD_BANCARIA</t>
  </si>
  <si>
    <t>CREDITO_PRES_CUOTA</t>
  </si>
  <si>
    <t>No Vencida</t>
  </si>
  <si>
    <t>Pendiente de Pago</t>
  </si>
  <si>
    <t>Pagada</t>
  </si>
  <si>
    <t>Pago Parcial</t>
  </si>
  <si>
    <t>Atraso Mayor a 30 días</t>
  </si>
  <si>
    <t>Atraso Mayor a 90 días</t>
  </si>
  <si>
    <t>Atraso Mayor a 150 días</t>
  </si>
  <si>
    <t>Atraso Mayor a 180 días</t>
  </si>
  <si>
    <t>INVERSOR_CLIENTE</t>
  </si>
  <si>
    <t>Suspendido Momentanemente</t>
  </si>
  <si>
    <t>Pendiente de Transferencia</t>
  </si>
  <si>
    <t>INVERSOR_VISITANTE</t>
  </si>
  <si>
    <t>CREDITO_SUBASTAOFERTA</t>
  </si>
  <si>
    <t>Participa Total</t>
  </si>
  <si>
    <t>Participa Parcial</t>
  </si>
  <si>
    <t>Desplazada</t>
  </si>
  <si>
    <t>Rechazada</t>
  </si>
  <si>
    <t>Retornada al Inversor</t>
  </si>
  <si>
    <t>ListadoTipo</t>
  </si>
  <si>
    <t>SolicitudId</t>
  </si>
  <si>
    <t>SolicitudCredClienteId</t>
  </si>
  <si>
    <t>SolicitudProductoId</t>
  </si>
  <si>
    <t>SolicitudPrestamoDestinoId</t>
  </si>
  <si>
    <t>SolicitudEstadoId</t>
  </si>
  <si>
    <t>SolicitudMontoSolicitado</t>
  </si>
  <si>
    <t>SolicitudFechaIngresado</t>
  </si>
  <si>
    <t>SolicitudFechaModificacion</t>
  </si>
  <si>
    <t>SolicitudTNA</t>
  </si>
  <si>
    <t>SolicitudActivo</t>
  </si>
  <si>
    <t>SolicitudTituloProposito</t>
  </si>
  <si>
    <t>SolicitudDescripcionProposito</t>
  </si>
  <si>
    <t>SolicitudEtapaPeriodoPagoId</t>
  </si>
  <si>
    <t>SolicitudEstadoDesc</t>
  </si>
  <si>
    <t>PerfilCrediticioId</t>
  </si>
  <si>
    <t>SubastaEstadoId</t>
  </si>
  <si>
    <t>SubastaEstadoDesc</t>
  </si>
  <si>
    <t>SubastaFechaAlta</t>
  </si>
  <si>
    <t>SubastaFechaFin</t>
  </si>
  <si>
    <t>SubastaFechaInicio</t>
  </si>
  <si>
    <t>SubastaId</t>
  </si>
  <si>
    <t>Cierre</t>
  </si>
  <si>
    <t>PropositoNombre</t>
  </si>
  <si>
    <t>PropositoAbreviatura</t>
  </si>
  <si>
    <t>PerfilId</t>
  </si>
  <si>
    <t>PerfilNivelRiesgoLetra</t>
  </si>
  <si>
    <t>PerfilNivelRiesgoOrden</t>
  </si>
  <si>
    <t>PerfilNombre</t>
  </si>
  <si>
    <t>PerfilScoringMin</t>
  </si>
  <si>
    <t>PerfilDescripcion</t>
  </si>
  <si>
    <t>ImporteAcumulado</t>
  </si>
  <si>
    <t>CantOfertas</t>
  </si>
  <si>
    <t>ProgresoPorcentaje</t>
  </si>
  <si>
    <t>Ranking</t>
  </si>
  <si>
    <t>Ofertas</t>
  </si>
  <si>
    <t>ListadoSubastas</t>
  </si>
  <si>
    <t>35000.00</t>
  </si>
  <si>
    <t>2015-09-14 23:56:29.850</t>
  </si>
  <si>
    <t>37.50</t>
  </si>
  <si>
    <t>Quiero comprar un auto nuevo</t>
  </si>
  <si>
    <t>Quiero y necesito gastarlo en algo!!!</t>
  </si>
  <si>
    <t>2015-11-05 16:25:30.893</t>
  </si>
  <si>
    <t>2015-11-22 16:25:30.893</t>
  </si>
  <si>
    <t>2015-11-12 16:25:30.893</t>
  </si>
  <si>
    <t>DECO</t>
  </si>
  <si>
    <t>B</t>
  </si>
  <si>
    <t>Perfil B - Superior</t>
  </si>
  <si>
    <t>Personas con muy buen cumplimiento de sus obligaciones financieras y Score Veraz entre 755 y 809.</t>
  </si>
  <si>
    <t>0.00</t>
  </si>
  <si>
    <t>10000.00</t>
  </si>
  <si>
    <t>2015-09-14 23:57:01.533</t>
  </si>
  <si>
    <t>38.10</t>
  </si>
  <si>
    <t>Necesito Cancelar una deuda</t>
  </si>
  <si>
    <t>2015-11-06 16:25:30.927</t>
  </si>
  <si>
    <t>2015-11-22 16:25:30.927</t>
  </si>
  <si>
    <t>2015-11-12 16:25:30.927</t>
  </si>
  <si>
    <t>A</t>
  </si>
  <si>
    <t>Perfil A - Excelente</t>
  </si>
  <si>
    <t>Personas con impecable historial en el pago de todas sus obligaciones y Score Veraz entre 810 y 999.</t>
  </si>
  <si>
    <t>4495.00</t>
  </si>
  <si>
    <t>22000.00</t>
  </si>
  <si>
    <t>2015-09-14 23:57:27.493</t>
  </si>
  <si>
    <t>Necesito cubrir gastos de medicamentos</t>
  </si>
  <si>
    <t>2015-11-07 16:25:30.947</t>
  </si>
  <si>
    <t>2015-11-22 16:25:30.947</t>
  </si>
  <si>
    <t>2015-11-12 16:25:30.947</t>
  </si>
  <si>
    <t>1203.00</t>
  </si>
  <si>
    <t>SubastasActivas</t>
  </si>
  <si>
    <t>50000.00</t>
  </si>
  <si>
    <t>2015-11-11 00:10:21.203</t>
  </si>
  <si>
    <t>Queremos terminar de decorar la habitación del churululu</t>
  </si>
  <si>
    <t>ergtert t rtretretret trtre terwtrewt t ewtewtrewrwe</t>
  </si>
  <si>
    <t>2015-11-08 16:25:30.950</t>
  </si>
  <si>
    <t>2015-11-22 16:25:30.950</t>
  </si>
  <si>
    <t>2015-11-12 16:25:30.950</t>
  </si>
  <si>
    <t>2545.00</t>
  </si>
  <si>
    <t>s</t>
  </si>
  <si>
    <t>n</t>
  </si>
  <si>
    <t>d</t>
  </si>
  <si>
    <t>b</t>
  </si>
  <si>
    <t>TNAOfrecida</t>
  </si>
  <si>
    <t>PlazoCuotas</t>
  </si>
  <si>
    <t>Retorno</t>
  </si>
  <si>
    <t>35.63</t>
  </si>
  <si>
    <t>37.90</t>
  </si>
  <si>
    <t>36.01</t>
  </si>
  <si>
    <t>36.20</t>
  </si>
  <si>
    <t>37.70</t>
  </si>
  <si>
    <t>35.82</t>
  </si>
  <si>
    <r>
      <rPr>
        <b/>
        <sz val="14"/>
        <color rgb="FF3088E8"/>
        <rFont val="Consolas"/>
        <family val="3"/>
      </rPr>
      <t>public class</t>
    </r>
    <r>
      <rPr>
        <b/>
        <sz val="14"/>
        <color theme="1"/>
        <rFont val="Consolas"/>
        <family val="3"/>
      </rPr>
      <t xml:space="preserve"> </t>
    </r>
    <r>
      <rPr>
        <b/>
        <sz val="14"/>
        <color rgb="FF00B4B0"/>
        <rFont val="Consolas"/>
        <family val="3"/>
      </rPr>
      <t>SubastaListado</t>
    </r>
  </si>
  <si>
    <t>subastaListado</t>
  </si>
  <si>
    <t>modelSubastaListado</t>
  </si>
  <si>
    <t>itemSubastaListadoDTO</t>
  </si>
  <si>
    <t>/Credito/Prestamo/D/{id}/Cuotas</t>
  </si>
  <si>
    <t>Listado de Subastas</t>
  </si>
  <si>
    <t>/MiCooperancia/Subastas</t>
  </si>
  <si>
    <t>Inversor</t>
  </si>
  <si>
    <t>MiCooperancia</t>
  </si>
  <si>
    <t>ListInversorSubastas</t>
  </si>
  <si>
    <t>/MiCooperancia/SubastasActivas</t>
  </si>
  <si>
    <t>/MiCooperancia/SubastasCanceladas</t>
  </si>
  <si>
    <t>Resumen</t>
  </si>
  <si>
    <t>/MiCooperancia</t>
  </si>
  <si>
    <t>/MiCooperancia/SubastasPorTransferir</t>
  </si>
  <si>
    <t>/MiCooperancia/PrestamosOtorgados</t>
  </si>
  <si>
    <t>/MiCooperancia/ProyeccionRetornos</t>
  </si>
  <si>
    <t>/MiCooperancia/RetornosHistoricos</t>
  </si>
  <si>
    <t>/MiCooperancia/MovimientosCuenta</t>
  </si>
  <si>
    <t>Perfil de Usuario</t>
  </si>
  <si>
    <t>Resumen de la Cuenta</t>
  </si>
  <si>
    <t>Subastas Activas</t>
  </si>
  <si>
    <t>Subastas Por Transferir</t>
  </si>
  <si>
    <t>Subastas Canceladas</t>
  </si>
  <si>
    <t>Prestamos Otorgados</t>
  </si>
  <si>
    <t>Proyeccion Retornos</t>
  </si>
  <si>
    <t>Retornos Historicos</t>
  </si>
  <si>
    <t>Movimientos Cuenta</t>
  </si>
  <si>
    <t>ListInversorMovimientosCuenta</t>
  </si>
  <si>
    <t>ListInversorRetornosHistoricos</t>
  </si>
  <si>
    <t>ListInversorProyeccionRetornos</t>
  </si>
  <si>
    <t>ListInversorPrestamosOtorgados</t>
  </si>
  <si>
    <t>ListInversorSubastasCanceladas</t>
  </si>
  <si>
    <t>ListInversorSubastasTransferir</t>
  </si>
  <si>
    <t>ListInversorSubastasActivas</t>
  </si>
  <si>
    <t>PerfilUsuario</t>
  </si>
  <si>
    <t>Accion Descripcion</t>
  </si>
  <si>
    <t>Prefijo</t>
  </si>
  <si>
    <t>la Cuenta del Inversor</t>
  </si>
  <si>
    <t>Ver</t>
  </si>
  <si>
    <t>las Subastas Disponible donde aún no invertió el Inversor</t>
  </si>
  <si>
    <t>y actualizar los datos del perfil del usuario</t>
  </si>
  <si>
    <t>las Subastas en la que el inveror está participando, pero que aún no gano</t>
  </si>
  <si>
    <t>las subastas que el inveror gano y esta a la espera que el dinero sea transferido</t>
  </si>
  <si>
    <t>las subastas que han sido canceladas por el solicitante</t>
  </si>
  <si>
    <t>lo préstamos que el inveror tiene participación</t>
  </si>
  <si>
    <t>la proyeccion de retornos en consecuencia de los futuros flujos de pagos</t>
  </si>
  <si>
    <t>el flujo de pagos de los prestamos en que está participando el inversor</t>
  </si>
  <si>
    <t xml:space="preserve">el detalles de cada transaccion monetaria de la cuenta del fideicomiso del cliente inversor </t>
  </si>
  <si>
    <t>tomas.hans@cooperancia.com</t>
  </si>
  <si>
    <t>maria.carrey@cooperancia.com</t>
  </si>
  <si>
    <t>bob@patinio.com</t>
  </si>
  <si>
    <t>chamula2005@gmail.com</t>
  </si>
  <si>
    <t>christian.g.chamula@gmail.com</t>
  </si>
  <si>
    <t>Cooperancia003@gmail.com</t>
  </si>
  <si>
    <t>cooperancia004@gmail.com</t>
  </si>
  <si>
    <t>credito001@gmail.com</t>
  </si>
  <si>
    <t>INSERT INTO [Actor] ([Id],[TipoActorId]) VALUES (</t>
  </si>
  <si>
    <t>email</t>
  </si>
  <si>
    <t>id</t>
  </si>
  <si>
    <t>Homebanking</t>
  </si>
  <si>
    <t>DetailsBancoClienteCuenta</t>
  </si>
  <si>
    <t>ListBancoCuentaMovimiento</t>
  </si>
  <si>
    <t>CreateTransferencia</t>
  </si>
  <si>
    <t>CreateIngreso</t>
  </si>
  <si>
    <t>Datos del Cliente</t>
  </si>
  <si>
    <t>los movimientos de la cuenta</t>
  </si>
  <si>
    <t>una transferencia</t>
  </si>
  <si>
    <t>un deposito o cobro de sueldo</t>
  </si>
  <si>
    <t>NO_ACTION</t>
  </si>
  <si>
    <t>Información General</t>
  </si>
  <si>
    <t>Manejo de Fondos</t>
  </si>
  <si>
    <t>Invertir</t>
  </si>
  <si>
    <t>Simulación de operaciones de un Homebanking</t>
  </si>
  <si>
    <t>Info Cliente</t>
  </si>
  <si>
    <t>Movimiento en Cuenta</t>
  </si>
  <si>
    <t>Realizar Transferencia</t>
  </si>
  <si>
    <t>Deposito efectivo</t>
  </si>
  <si>
    <t>/Homebanking/Cuenta</t>
  </si>
  <si>
    <t>/Homebanking/Movimientos</t>
  </si>
  <si>
    <t>/Homebanking/RealizarTransferencia</t>
  </si>
  <si>
    <t>/Homebanking/Deposito</t>
  </si>
  <si>
    <t>Deposito de efectivo</t>
  </si>
  <si>
    <t>Movimientos en Cuenta</t>
  </si>
  <si>
    <t>Info. Cliente</t>
  </si>
  <si>
    <t>Ver Datos del Cliente</t>
  </si>
  <si>
    <t>Listar los movimientos de la cuenta</t>
  </si>
  <si>
    <t>Crear una transferencia</t>
  </si>
  <si>
    <t>Crear un deposito o cobro de sueldo</t>
  </si>
  <si>
    <t>BANCO_CUENTA</t>
  </si>
  <si>
    <t>Abierta</t>
  </si>
  <si>
    <t>Bloqueada</t>
  </si>
  <si>
    <t>Ingresada</t>
  </si>
  <si>
    <t>Solicitudes</t>
  </si>
  <si>
    <t>Solicitudes de Crédito</t>
  </si>
  <si>
    <t>AdminCredito</t>
  </si>
  <si>
    <t>Clientes</t>
  </si>
  <si>
    <t>Solicitudes Ingresadas</t>
  </si>
  <si>
    <t>Visitantes</t>
  </si>
  <si>
    <t>/Admin/C/</t>
  </si>
  <si>
    <t>Solicitudes Pend. Apro</t>
  </si>
  <si>
    <t>Solicitudes Aprobadas</t>
  </si>
  <si>
    <t>Solicitudes Pendiente de Docu.</t>
  </si>
  <si>
    <t>Solicitudes En Subastas</t>
  </si>
  <si>
    <t>Solicitudes Fondeadas</t>
  </si>
  <si>
    <t>Solicitudes Pendiente de Acreditación</t>
  </si>
  <si>
    <t>Solicitudes Acreditadas</t>
  </si>
  <si>
    <t>Solicitudes Canceladas</t>
  </si>
  <si>
    <t>Solicitudes Finalizadas</t>
  </si>
  <si>
    <t>Ingresadas</t>
  </si>
  <si>
    <t>Aprobadas</t>
  </si>
  <si>
    <t>En Subastas</t>
  </si>
  <si>
    <t>Fondeadas</t>
  </si>
  <si>
    <t>Acreditadas</t>
  </si>
  <si>
    <t>Canceladas</t>
  </si>
  <si>
    <t>Finalizadas</t>
  </si>
  <si>
    <t>Ingresados</t>
  </si>
  <si>
    <t>Pendientes de Aprobación</t>
  </si>
  <si>
    <t>Pendientes de Documentación</t>
  </si>
  <si>
    <t>Aprobar Solicitud</t>
  </si>
  <si>
    <t>Subastar Solictud</t>
  </si>
  <si>
    <t>Acreditar Solicitud</t>
  </si>
  <si>
    <t>Finalizar Solicitud</t>
  </si>
  <si>
    <t>Cancelar Solicitud</t>
  </si>
  <si>
    <t>Validar</t>
  </si>
  <si>
    <t>Inválido</t>
  </si>
  <si>
    <t>/Admin/C/Solicitud/L/Ingresado</t>
  </si>
  <si>
    <t>/Admin/C/Solicitud/L/Pendiente_de_Aprobacion</t>
  </si>
  <si>
    <t>/Admin/C/Solicitud/L/Aprobado</t>
  </si>
  <si>
    <t>/Admin/C/Solicitud/L/Pendiente_de_Documentacion</t>
  </si>
  <si>
    <t>/Admin/C/Solicitud/L/En_Subasta</t>
  </si>
  <si>
    <t>/Admin/C/Solicitud/L/Fondeado</t>
  </si>
  <si>
    <t>/Admin/C/Solicitud/L/Pendiente_de_Acreditacion</t>
  </si>
  <si>
    <t>/Admin/C/Solicitud/L/Acreditado</t>
  </si>
  <si>
    <t>/Admin/C/Solicitud/L/Cancelada_Cliente_no_acepta_las_condiciones</t>
  </si>
  <si>
    <t>/Admin/C/Solicitud/L/Finalizado</t>
  </si>
  <si>
    <t>Ingresar a Administración del Negocio</t>
  </si>
  <si>
    <t>Ingresar a Administracion de Préstamos</t>
  </si>
  <si>
    <t>Ingresar a Administracion de Inversión</t>
  </si>
  <si>
    <t>LogOff de Mi Cuenta</t>
  </si>
  <si>
    <t>Account_LogOff</t>
  </si>
  <si>
    <t>Credito_ListCredClientePrestamoCuotas</t>
  </si>
  <si>
    <t>Credito_DetailsCredClientePrestamoCuota</t>
  </si>
  <si>
    <t>Listar Mis Cuentas</t>
  </si>
  <si>
    <t>Credito_ListCredClienteCuenta</t>
  </si>
  <si>
    <t>Detalles de Mi Cuenta</t>
  </si>
  <si>
    <t>Credito_DetailsCredClienteCuenta</t>
  </si>
  <si>
    <t>Listar Mis Moviemientos</t>
  </si>
  <si>
    <t>Credito_ListCredClienteCuentaMovimiento</t>
  </si>
  <si>
    <t>Detalles de Mi Movimiento</t>
  </si>
  <si>
    <t>Credito_DetailsCredClienteCuentaMovimiento</t>
  </si>
  <si>
    <t>Listar Mis Contratos</t>
  </si>
  <si>
    <t>Credito_ListCredContrato</t>
  </si>
  <si>
    <t>Detalles de Mi Contrato</t>
  </si>
  <si>
    <t>Credito_DetailsCredContrato</t>
  </si>
  <si>
    <t>Listar Mis Oferta de la Subasta</t>
  </si>
  <si>
    <t>Credito_ListCredSubastaOferta</t>
  </si>
  <si>
    <t>Detalles de Mi Oferta de la Subasta</t>
  </si>
  <si>
    <t>Credito_DetailsCredSubastaOferta</t>
  </si>
  <si>
    <t>Resumen de la Cuenta del Inversor</t>
  </si>
  <si>
    <t>MiCooperancia_Resumen</t>
  </si>
  <si>
    <t>Ver y actualizar los datos del perfil del usuario</t>
  </si>
  <si>
    <t>MiCooperancia_PerfilUsuario</t>
  </si>
  <si>
    <t>Listar las Subastas Disponible donde aún no invertió el Inversor</t>
  </si>
  <si>
    <t>MiCooperancia_ListInversorSubastas</t>
  </si>
  <si>
    <t>Listar las Subastas en la que el inveror está participando, pero que aún no gano</t>
  </si>
  <si>
    <t>MiCooperancia_ListInversorSubastasActivas</t>
  </si>
  <si>
    <t>Listar las subastas que el inveror gano y esta a la espera que el dinero sea transferido</t>
  </si>
  <si>
    <t>MiCooperancia_ListInversorSubastasTransferir</t>
  </si>
  <si>
    <t>Listar las subastas que han sido canceladas por el solicitante</t>
  </si>
  <si>
    <t>MiCooperancia_ListInversorSubastasCanceladas</t>
  </si>
  <si>
    <t>Listar lo préstamos que el inveror tiene participación</t>
  </si>
  <si>
    <t>MiCooperancia_ListInversorPrestamosOtorgados</t>
  </si>
  <si>
    <t>Listar la proyeccion de retornos en consecuencia de los futuros flujos de pagos</t>
  </si>
  <si>
    <t>MiCooperancia_ListInversorProyeccionRetornos</t>
  </si>
  <si>
    <t>Listar el flujo de pagos de los prestamos en que está participando el inversor</t>
  </si>
  <si>
    <t>MiCooperancia_ListInversorRetornosHistoricos</t>
  </si>
  <si>
    <t xml:space="preserve">Listar el detalles de cada transaccion monetaria de la cuenta del fideicomiso del cliente inversor </t>
  </si>
  <si>
    <t>MiCooperancia_ListInversorMovimientosCuenta</t>
  </si>
  <si>
    <t>Homebanking_DetailsBancoClienteCuenta</t>
  </si>
  <si>
    <t>Homebanking_ListBancoCuentaMovimiento</t>
  </si>
  <si>
    <t>Homebanking_CreateTransferencia</t>
  </si>
  <si>
    <t>Homebanking_CreateIngreso</t>
  </si>
  <si>
    <t>ListCredSolicitud</t>
  </si>
  <si>
    <t>DetailsCredSolicitud</t>
  </si>
  <si>
    <t>EditCredSolicitud</t>
  </si>
  <si>
    <t>ChangeEstadoCredSolicitud</t>
  </si>
  <si>
    <t>Recepción de Documentación</t>
  </si>
  <si>
    <t>Registro de la Recepción de la documentación solicitaa</t>
  </si>
  <si>
    <t>Cambiar Estado</t>
  </si>
  <si>
    <t>Aprobar</t>
  </si>
  <si>
    <t>Finalizar</t>
  </si>
  <si>
    <t>Acreditar</t>
  </si>
  <si>
    <t>Cancelar</t>
  </si>
  <si>
    <t>Recepcion Documentacion</t>
  </si>
  <si>
    <t>Crear Subasta</t>
  </si>
  <si>
    <t>de la Solicitud de Crédito</t>
  </si>
  <si>
    <t>una Solicitud</t>
  </si>
  <si>
    <t>la Solicitud</t>
  </si>
  <si>
    <t>Listar Solicitudes de Crédito</t>
  </si>
  <si>
    <t>AdminCredito_ListCredSolicitud</t>
  </si>
  <si>
    <t>Ver Detalles de la Solicitud de Crédito</t>
  </si>
  <si>
    <t>AdminCredito_DetailsCredSolicitud</t>
  </si>
  <si>
    <t>Modificar una Solicitud</t>
  </si>
  <si>
    <t>AdminCredito_EditCredSolicitud</t>
  </si>
  <si>
    <t>Cambiar Estado de la Solicitud de Crédito</t>
  </si>
  <si>
    <t>AdminCredito_ChangeEstadoCredSolicitud</t>
  </si>
  <si>
    <t>Aprobar la Solicitud</t>
  </si>
  <si>
    <t>AdminCredito_AprobarCredSolicitud</t>
  </si>
  <si>
    <t>Finalizar la Solicitud</t>
  </si>
  <si>
    <t>AdminCredito_FinalizarCredSolicitud</t>
  </si>
  <si>
    <t>Acreditar la Solicitud</t>
  </si>
  <si>
    <t>AdminCredito_AcreditarCredSolicitud</t>
  </si>
  <si>
    <t>Cancelar la Solicitud</t>
  </si>
  <si>
    <t>AdminCredito_CancelarCredSolicitud</t>
  </si>
  <si>
    <t>Recepcion Documentacion de la Solicitud de Crédito</t>
  </si>
  <si>
    <t>AdminCredito_RecepcionDocumentacionCredSolicitud</t>
  </si>
  <si>
    <t>Crear Subasta de la Solicitud de Crédito</t>
  </si>
  <si>
    <t>AdminCredito_CreateCredSubasta</t>
  </si>
  <si>
    <t>a Créditos</t>
  </si>
  <si>
    <t>a Visitantes</t>
  </si>
  <si>
    <t>a Solicitudes</t>
  </si>
  <si>
    <t>a Subastas</t>
  </si>
  <si>
    <t>a Clientes</t>
  </si>
  <si>
    <t>a Préstamos</t>
  </si>
  <si>
    <t>Ingresar a Créditos</t>
  </si>
  <si>
    <t>Ingresar a Visitantes</t>
  </si>
  <si>
    <t>Ingresar a Solicitudes</t>
  </si>
  <si>
    <t>Ingresar a Subastas</t>
  </si>
  <si>
    <t>Ingresar a Clientes</t>
  </si>
  <si>
    <t>/Admin/C/Solicitud/Aprobar</t>
  </si>
  <si>
    <t>/Admin/C/Solicitud/Subastar</t>
  </si>
  <si>
    <t>/Admin/C/Solicitud/Acreditar</t>
  </si>
  <si>
    <t>/Admin/C/Solicitud/Finalizar</t>
  </si>
  <si>
    <t>/Admin/C/Solicitud/Cancelar</t>
  </si>
  <si>
    <t>/Admin/C/Solicitud/RecepcionDocumentacion</t>
  </si>
  <si>
    <t>Admin. Solicitudes</t>
  </si>
  <si>
    <t>Ver Solicitudes</t>
  </si>
  <si>
    <t>Visto Bueno</t>
  </si>
  <si>
    <t>Visto Bueno de la Solicitudes Ingresadas</t>
  </si>
  <si>
    <t>AprobarListCredSolicitud</t>
  </si>
  <si>
    <t>CreateListCredSubasta</t>
  </si>
  <si>
    <t>AcreditarListCredSolicitud</t>
  </si>
  <si>
    <t>FinalizarListCredSolicitud</t>
  </si>
  <si>
    <t>CancelarListCredSolicitud</t>
  </si>
  <si>
    <t>RecepcionDocumentacionListCredSolicitud</t>
  </si>
  <si>
    <t>VistoBuenoListCredSolicitud</t>
  </si>
  <si>
    <t>/Admin/C/Solicitud/VistoBueno</t>
  </si>
  <si>
    <t>Listar Solicitudes para Aprobar</t>
  </si>
  <si>
    <t>AdminCredito_AprobarListCredSolicitud</t>
  </si>
  <si>
    <t>Listar Solicitudes para Finalizar</t>
  </si>
  <si>
    <t>Listar Solicitudes para Acreditar</t>
  </si>
  <si>
    <t>AdminCredito_AcreditarListCredSolicitud</t>
  </si>
  <si>
    <t>Listar Solicitudes para Cancelar</t>
  </si>
  <si>
    <t>AdminCredito_CancelarListCredSolicitud</t>
  </si>
  <si>
    <t>Listar Solicitudes para Recepción Documentación de la Solicitud de Crédito</t>
  </si>
  <si>
    <t>AdminCredito_RecepcionDocumentacionListCredSolicitud</t>
  </si>
  <si>
    <t>Listar Solicitudes para Crear Subasta</t>
  </si>
  <si>
    <t>AdminCredito_CreateListCredSubasta</t>
  </si>
  <si>
    <t>AprobarDetailsCredSolicitud</t>
  </si>
  <si>
    <t>FinalizarDetailsCredSolicitud</t>
  </si>
  <si>
    <t>AcreditarDetailsCredSolicitud</t>
  </si>
  <si>
    <t>CancelarDetailsCredSolicitud</t>
  </si>
  <si>
    <t>RecepcionDocumentacionDetailsCredSolicitud</t>
  </si>
  <si>
    <t>CreateDetailsCredSubasta</t>
  </si>
  <si>
    <t>VistoBuenoDetailsCredSolicitud</t>
  </si>
  <si>
    <t>la Solicitud de Crédito</t>
  </si>
  <si>
    <t>Visto Bueno de la Solicitud de Crédito</t>
  </si>
  <si>
    <t>Aprobar la Solicitud de Crédito</t>
  </si>
  <si>
    <t>Finalizar la Solicitud de Crédito</t>
  </si>
  <si>
    <t>Acreditar la Solicitud de Crédito</t>
  </si>
  <si>
    <t>Cancelar la Solicitud de Crédito</t>
  </si>
  <si>
    <t>Recepcion Documentacion la Solicitud de Crédito</t>
  </si>
  <si>
    <t>Crear Subasta la Solicitud de Crédito</t>
  </si>
  <si>
    <t>i1</t>
  </si>
  <si>
    <t>i2</t>
  </si>
  <si>
    <t>i3</t>
  </si>
  <si>
    <t>i4</t>
  </si>
  <si>
    <t>i5</t>
  </si>
  <si>
    <t>i6</t>
  </si>
  <si>
    <t>i7</t>
  </si>
  <si>
    <t>i8</t>
  </si>
  <si>
    <t>i9</t>
  </si>
  <si>
    <t>i10</t>
  </si>
  <si>
    <t>i11</t>
  </si>
  <si>
    <t>i12</t>
  </si>
  <si>
    <t>i13</t>
  </si>
  <si>
    <t>i14</t>
  </si>
  <si>
    <t>i15</t>
  </si>
  <si>
    <t>Admin. Subastas</t>
  </si>
  <si>
    <t>AdminSubasta</t>
  </si>
  <si>
    <t>Ver Subastas</t>
  </si>
  <si>
    <t>Admin. Préstamos</t>
  </si>
  <si>
    <t>Ver Préstamos</t>
  </si>
  <si>
    <t>Admin. Clientes</t>
  </si>
  <si>
    <t>Ver Clientes</t>
  </si>
  <si>
    <t>Listar Subastas</t>
  </si>
  <si>
    <t>Listar Subastas Ingresadas</t>
  </si>
  <si>
    <t>Cerradas</t>
  </si>
  <si>
    <t>Listar Subastas Pendientes de Aprobación</t>
  </si>
  <si>
    <t>Listar Subastas Aprobadas</t>
  </si>
  <si>
    <t>Listar Subastas Cerradas</t>
  </si>
  <si>
    <t>Listar Subastas Canceladas</t>
  </si>
  <si>
    <t>Admin/C/Subasta/L/Ingrasada</t>
  </si>
  <si>
    <t>Admin/C/Subasta/L/Pediente_de_Aprobacion</t>
  </si>
  <si>
    <t>Admin/C/Subasta/L/Aprobado</t>
  </si>
  <si>
    <t>Admin/C/Subasta/L/Cerrada</t>
  </si>
  <si>
    <t>Admin/C/Subasta/L/Cancelada_Cliente_no_acepta_las_condiciones</t>
  </si>
  <si>
    <t>AdminCliente</t>
  </si>
  <si>
    <t>ListCredSubasta</t>
  </si>
  <si>
    <t>Aprobar Subasta</t>
  </si>
  <si>
    <t>Cerrar Subasta</t>
  </si>
  <si>
    <t>Cancelar Subasta</t>
  </si>
  <si>
    <t>Admin/C/Subasta/VistoBueno</t>
  </si>
  <si>
    <t>Admin/C/Subasta/Aprobar</t>
  </si>
  <si>
    <t>Admin/C/Subasta/Cerrar</t>
  </si>
  <si>
    <t>Admin/C/Subasta/Cancelar</t>
  </si>
  <si>
    <t>VistoBuenoListCredSubasta</t>
  </si>
  <si>
    <t>AprobarListCredSubasta</t>
  </si>
  <si>
    <t>CerrarListCredSubasta</t>
  </si>
  <si>
    <t>CancelarListCredSubasta</t>
  </si>
  <si>
    <t>DetailsCredSubasta</t>
  </si>
  <si>
    <t>VistoBuenoDetailsCredSubasta</t>
  </si>
  <si>
    <t>Ingresar a Admin. Visitantes</t>
  </si>
  <si>
    <t>Ingresar a Admin. Solicitudes</t>
  </si>
  <si>
    <t>Ingresar a Admin. Subastas</t>
  </si>
  <si>
    <t>Ingresar a Admin. Clientes</t>
  </si>
  <si>
    <t>Ingresar a Admin. Préstamos</t>
  </si>
  <si>
    <t>Ingresar a Ver Visitantes</t>
  </si>
  <si>
    <t>Ingresar a Ver Solicitudes</t>
  </si>
  <si>
    <t>Ingresar a Ver Subastas</t>
  </si>
  <si>
    <t>Ingresar a Ver Clientes</t>
  </si>
  <si>
    <t>Ingresar a Ver Préstamos</t>
  </si>
  <si>
    <t>AprobarDetailsCredSubasta</t>
  </si>
  <si>
    <t>CerrarDetailsCredSubasta</t>
  </si>
  <si>
    <t>CancelarDetailsCredSubasta</t>
  </si>
  <si>
    <t>Cerrar</t>
  </si>
  <si>
    <t>Listar Subasta</t>
  </si>
  <si>
    <t>AdminSubasta_ListCredSubasta</t>
  </si>
  <si>
    <t>Ver Detalles Subasta</t>
  </si>
  <si>
    <t>AdminSubasta_DetailsCredSubasta</t>
  </si>
  <si>
    <t>Visto Bueno Subasta</t>
  </si>
  <si>
    <t>AdminSubasta_VistoBuenoListCredSubasta</t>
  </si>
  <si>
    <t>AdminSubasta_VistoBuenoDetailsCredSubasta</t>
  </si>
  <si>
    <t>AdminSubasta_AprobarListCredSubasta</t>
  </si>
  <si>
    <t>AdminSubasta_AprobarDetailsCredSubasta</t>
  </si>
  <si>
    <t>AdminSubasta_CerrarListCredSubasta</t>
  </si>
  <si>
    <t>AdminSubasta_CerrarDetailsCredSubasta</t>
  </si>
  <si>
    <t>AdminSubasta_CancelarListCredSubasta</t>
  </si>
  <si>
    <t>AdminSubasta_CancelarDetailsCredSubasta</t>
  </si>
  <si>
    <t>Ingresar a Admin. Créditos</t>
  </si>
  <si>
    <t>Visto Bueno de la  SolicitudSolicitud de Crédito</t>
  </si>
  <si>
    <t>Admin. Visitantes</t>
  </si>
  <si>
    <t>Listar Visto Bueno de la  SolicitudSolicitud de Crédito</t>
  </si>
  <si>
    <t>Listar Préstamos</t>
  </si>
  <si>
    <t>Listar Clientes</t>
  </si>
  <si>
    <t>AdminCredito_VistoBuenoListCredSolicitud</t>
  </si>
  <si>
    <t>NroDocumento</t>
  </si>
  <si>
    <t>FechaNacimiento</t>
  </si>
  <si>
    <t>NacionalidadId</t>
  </si>
  <si>
    <t>NivelEducacionId</t>
  </si>
  <si>
    <t>PuestoId</t>
  </si>
  <si>
    <t>SectorId</t>
  </si>
  <si>
    <t>LocacionId</t>
  </si>
  <si>
    <t>TelefonoParticular</t>
  </si>
  <si>
    <t>TelefonoCelular</t>
  </si>
  <si>
    <t>Domicilio</t>
  </si>
  <si>
    <t>CodigoPostal</t>
  </si>
  <si>
    <t>ProvinciaId</t>
  </si>
  <si>
    <t>FechaIngreso</t>
  </si>
  <si>
    <t>FechaEgreso</t>
  </si>
  <si>
    <t>FechaBaja</t>
  </si>
  <si>
    <t>ManagerId</t>
  </si>
  <si>
    <t>EmpresaId</t>
  </si>
  <si>
    <t>202655893828'</t>
  </si>
  <si>
    <t>202750093828'</t>
  </si>
  <si>
    <t>272355893820'</t>
  </si>
  <si>
    <t>202955893821'</t>
  </si>
  <si>
    <t>202755800027'</t>
  </si>
  <si>
    <t>202355893823'</t>
  </si>
  <si>
    <t>203108930289'</t>
  </si>
  <si>
    <t>202855800823'</t>
  </si>
  <si>
    <t>272955893824'</t>
  </si>
  <si>
    <t>1981-01-14'</t>
  </si>
  <si>
    <t>1981-06-14'</t>
  </si>
  <si>
    <t>1977-08-14'</t>
  </si>
  <si>
    <t>1978-01-19'</t>
  </si>
  <si>
    <t>1976-01-22'</t>
  </si>
  <si>
    <t>1976-01-28'</t>
  </si>
  <si>
    <t>1985-04-08'</t>
  </si>
  <si>
    <t>1984-01-02'</t>
  </si>
  <si>
    <t>1976-12-14'</t>
  </si>
  <si>
    <t>FIDEIEMPRESA_PUESTO</t>
  </si>
  <si>
    <t>FIDEIEMPRESA_SECTOR</t>
  </si>
  <si>
    <t>Marketing</t>
  </si>
  <si>
    <t>Tecnología</t>
  </si>
  <si>
    <t>Comercial</t>
  </si>
  <si>
    <t>154677890</t>
  </si>
  <si>
    <t>154677891</t>
  </si>
  <si>
    <t>154677892</t>
  </si>
  <si>
    <t>154677893</t>
  </si>
  <si>
    <t>154677894</t>
  </si>
  <si>
    <t>154677895</t>
  </si>
  <si>
    <t>154677896</t>
  </si>
  <si>
    <t>154677897</t>
  </si>
  <si>
    <t>154677898</t>
  </si>
  <si>
    <t>47677890</t>
  </si>
  <si>
    <t>47677891</t>
  </si>
  <si>
    <t>47677892</t>
  </si>
  <si>
    <t>47677893</t>
  </si>
  <si>
    <t>47677894</t>
  </si>
  <si>
    <t>47677895</t>
  </si>
  <si>
    <t>47677896</t>
  </si>
  <si>
    <t>47677897</t>
  </si>
  <si>
    <t>47677898</t>
  </si>
  <si>
    <t>Corrientes 3244</t>
  </si>
  <si>
    <t>Corrientes 3245</t>
  </si>
  <si>
    <t>Corrientes 3246</t>
  </si>
  <si>
    <t>Corrientes 3247</t>
  </si>
  <si>
    <t>Corrientes 3248</t>
  </si>
  <si>
    <t>Corrientes 3249</t>
  </si>
  <si>
    <t>Corrientes 3250</t>
  </si>
  <si>
    <t>Corrientes 3251</t>
  </si>
  <si>
    <t>Corrientes 3252</t>
  </si>
  <si>
    <t>2015-01-01</t>
  </si>
  <si>
    <t>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t>
  </si>
  <si>
    <t>Eliminado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</si>
</sst>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quot;$&quot;\ #,##0.00;[Red]&quot;$&quot;\ \-#,##0.00"/>
    <numFmt numFmtId="165" formatCode="_ &quot;$&quot;\ * #,##0.00_ ;_ &quot;$&quot;\ * \-#,##0.00_ ;_ &quot;$&quot;\ * &quot;-&quot;??_ ;_ @_ "/>
  </numFmts>
  <fonts count="23" x14ac:knownFonts="1">
    <font>
      <sz val="11"/>
      <color theme="1"/>
      <name val="Calibri"/>
      <family val="2"/>
      <scheme val="minor"/>
    </font>
    <font>
      <sz val="11"/>
      <color theme="0"/>
      <name val="Calibri"/>
      <family val="2"/>
      <scheme val="minor"/>
    </font>
    <font>
      <b/>
      <sz val="11"/>
      <color theme="0" tint="-0.14999847407452621"/>
      <name val="Calibri"/>
      <family val="2"/>
      <scheme val="minor"/>
    </font>
    <font>
      <b/>
      <sz val="11"/>
      <color theme="0"/>
      <name val="Calibri"/>
      <family val="2"/>
      <scheme val="minor"/>
    </font>
    <font>
      <b/>
      <sz val="12"/>
      <color theme="0"/>
      <name val="Calibri"/>
      <family val="2"/>
      <scheme val="minor"/>
    </font>
    <font>
      <sz val="11"/>
      <color rgb="FF444444"/>
      <name val="Arial"/>
      <family val="2"/>
    </font>
    <font>
      <u/>
      <sz val="11"/>
      <color theme="10"/>
      <name val="Calibri"/>
      <family val="2"/>
      <scheme val="minor"/>
    </font>
    <font>
      <b/>
      <sz val="11"/>
      <color theme="1"/>
      <name val="Calibri"/>
      <family val="2"/>
      <scheme val="minor"/>
    </font>
    <font>
      <sz val="11"/>
      <name val="Calibri"/>
      <family val="2"/>
      <scheme val="minor"/>
    </font>
    <font>
      <sz val="14"/>
      <color theme="3" tint="-0.499984740745262"/>
      <name val="Calibri"/>
      <family val="2"/>
      <scheme val="minor"/>
    </font>
    <font>
      <b/>
      <sz val="14"/>
      <color theme="3" tint="-0.499984740745262"/>
      <name val="Calibri"/>
      <family val="2"/>
      <scheme val="minor"/>
    </font>
    <font>
      <sz val="11"/>
      <color theme="1"/>
      <name val="Calibri"/>
      <family val="2"/>
      <scheme val="minor"/>
    </font>
    <font>
      <sz val="11"/>
      <color rgb="FFFF0000"/>
      <name val="Calibri"/>
      <family val="2"/>
      <scheme val="minor"/>
    </font>
    <font>
      <sz val="10"/>
      <color theme="1"/>
      <name val="Arial"/>
      <family val="2"/>
    </font>
    <font>
      <b/>
      <sz val="10"/>
      <color theme="1"/>
      <name val="Calibri"/>
      <family val="2"/>
      <scheme val="minor"/>
    </font>
    <font>
      <b/>
      <sz val="12"/>
      <color theme="1"/>
      <name val="Calibri"/>
      <family val="2"/>
      <scheme val="minor"/>
    </font>
    <font>
      <b/>
      <sz val="11"/>
      <name val="Calibri"/>
      <family val="2"/>
      <scheme val="minor"/>
    </font>
    <font>
      <b/>
      <sz val="14"/>
      <color theme="1"/>
      <name val="Calibri"/>
      <family val="2"/>
      <scheme val="minor"/>
    </font>
    <font>
      <b/>
      <sz val="14"/>
      <color theme="1"/>
      <name val="Consolas"/>
      <family val="3"/>
    </font>
    <font>
      <b/>
      <sz val="14"/>
      <color rgb="FF00B4B0"/>
      <name val="Consolas"/>
      <family val="3"/>
    </font>
    <font>
      <b/>
      <sz val="14"/>
      <color rgb="FF3088E8"/>
      <name val="Consolas"/>
      <family val="3"/>
    </font>
    <font>
      <b/>
      <sz val="11"/>
      <color theme="2"/>
      <name val="Calibri"/>
      <family val="2"/>
      <scheme val="minor"/>
    </font>
    <font>
      <b/>
      <sz val="10"/>
      <color theme="2"/>
      <name val="Calibri"/>
      <family val="2"/>
      <scheme val="minor"/>
    </font>
  </fonts>
  <fills count="47">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theme="4" tint="0.59999389629810485"/>
        <bgColor indexed="64"/>
      </patternFill>
    </fill>
    <fill>
      <patternFill patternType="solid">
        <fgColor theme="4" tint="-0.249977111117893"/>
        <bgColor indexed="64"/>
      </patternFill>
    </fill>
    <fill>
      <patternFill patternType="solid">
        <fgColor theme="3" tint="0.59999389629810485"/>
        <bgColor indexed="64"/>
      </patternFill>
    </fill>
    <fill>
      <patternFill patternType="solid">
        <fgColor theme="3" tint="-0.249977111117893"/>
        <bgColor indexed="64"/>
      </patternFill>
    </fill>
    <fill>
      <patternFill patternType="solid">
        <fgColor theme="7" tint="0.39997558519241921"/>
        <bgColor indexed="64"/>
      </patternFill>
    </fill>
    <fill>
      <patternFill patternType="solid">
        <fgColor theme="9" tint="0.59999389629810485"/>
        <bgColor indexed="64"/>
      </patternFill>
    </fill>
    <fill>
      <patternFill patternType="solid">
        <fgColor rgb="FFFFC000"/>
        <bgColor indexed="64"/>
      </patternFill>
    </fill>
    <fill>
      <patternFill patternType="solid">
        <fgColor theme="1" tint="0.249977111117893"/>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6" tint="-0.499984740745262"/>
        <bgColor indexed="64"/>
      </patternFill>
    </fill>
    <fill>
      <patternFill patternType="solid">
        <fgColor theme="4" tint="0.79998168889431442"/>
        <bgColor indexed="64"/>
      </patternFill>
    </fill>
    <fill>
      <patternFill patternType="solid">
        <fgColor theme="8" tint="-0.249977111117893"/>
        <bgColor indexed="64"/>
      </patternFill>
    </fill>
    <fill>
      <patternFill patternType="solid">
        <fgColor theme="5" tint="-0.499984740745262"/>
        <bgColor indexed="64"/>
      </patternFill>
    </fill>
    <fill>
      <patternFill patternType="solid">
        <fgColor theme="7" tint="-0.499984740745262"/>
        <bgColor indexed="64"/>
      </patternFill>
    </fill>
    <fill>
      <patternFill patternType="solid">
        <fgColor theme="8" tint="-0.499984740745262"/>
        <bgColor indexed="64"/>
      </patternFill>
    </fill>
    <fill>
      <patternFill patternType="solid">
        <fgColor theme="4" tint="-0.499984740745262"/>
        <bgColor indexed="64"/>
      </patternFill>
    </fill>
    <fill>
      <patternFill patternType="solid">
        <fgColor rgb="FFFFFF99"/>
        <bgColor indexed="64"/>
      </patternFill>
    </fill>
    <fill>
      <patternFill patternType="solid">
        <fgColor rgb="FF00F26D"/>
        <bgColor indexed="64"/>
      </patternFill>
    </fill>
    <fill>
      <patternFill patternType="solid">
        <fgColor rgb="FF81FFBA"/>
        <bgColor indexed="64"/>
      </patternFill>
    </fill>
    <fill>
      <patternFill patternType="solid">
        <fgColor theme="3" tint="0.79998168889431442"/>
        <bgColor indexed="64"/>
      </patternFill>
    </fill>
    <fill>
      <patternFill patternType="solid">
        <fgColor theme="5" tint="0.79998168889431442"/>
        <bgColor indexed="64"/>
      </patternFill>
    </fill>
    <fill>
      <patternFill patternType="solid">
        <fgColor theme="5" tint="0.59999389629810485"/>
        <bgColor indexed="64"/>
      </patternFill>
    </fill>
    <fill>
      <patternFill patternType="solid">
        <fgColor rgb="FFFFFF81"/>
        <bgColor indexed="64"/>
      </patternFill>
    </fill>
    <fill>
      <patternFill patternType="solid">
        <fgColor theme="8" tint="0.79998168889431442"/>
        <bgColor indexed="64"/>
      </patternFill>
    </fill>
    <fill>
      <patternFill patternType="solid">
        <fgColor rgb="FF99FFCC"/>
        <bgColor indexed="64"/>
      </patternFill>
    </fill>
    <fill>
      <patternFill patternType="solid">
        <fgColor rgb="FF60FCD3"/>
        <bgColor indexed="64"/>
      </patternFill>
    </fill>
    <fill>
      <patternFill patternType="solid">
        <fgColor rgb="FFCCFF99"/>
        <bgColor indexed="64"/>
      </patternFill>
    </fill>
    <fill>
      <patternFill patternType="solid">
        <fgColor rgb="FF84FCF6"/>
        <bgColor indexed="64"/>
      </patternFill>
    </fill>
    <fill>
      <patternFill patternType="solid">
        <fgColor rgb="FFFF99FF"/>
        <bgColor indexed="64"/>
      </patternFill>
    </fill>
    <fill>
      <patternFill patternType="solid">
        <fgColor rgb="FF00CC99"/>
        <bgColor indexed="64"/>
      </patternFill>
    </fill>
    <fill>
      <patternFill patternType="solid">
        <fgColor rgb="FF66FFFF"/>
        <bgColor indexed="64"/>
      </patternFill>
    </fill>
    <fill>
      <patternFill patternType="solid">
        <fgColor rgb="FFFFCC66"/>
        <bgColor indexed="64"/>
      </patternFill>
    </fill>
    <fill>
      <patternFill patternType="solid">
        <fgColor rgb="FF66FF66"/>
        <bgColor indexed="64"/>
      </patternFill>
    </fill>
    <fill>
      <patternFill patternType="solid">
        <fgColor theme="2" tint="-0.749992370372631"/>
        <bgColor indexed="64"/>
      </patternFill>
    </fill>
    <fill>
      <patternFill patternType="solid">
        <fgColor theme="1" tint="0.14999847407452621"/>
        <bgColor indexed="64"/>
      </patternFill>
    </fill>
    <fill>
      <patternFill patternType="solid">
        <fgColor rgb="FFFFA7A7"/>
        <bgColor indexed="64"/>
      </patternFill>
    </fill>
    <fill>
      <patternFill patternType="solid">
        <fgColor rgb="FF3088E8"/>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rgb="FF00FF00"/>
        <bgColor indexed="64"/>
      </patternFill>
    </fill>
    <fill>
      <patternFill patternType="solid">
        <fgColor rgb="FF00FFFF"/>
        <bgColor indexed="64"/>
      </patternFill>
    </fill>
    <fill>
      <patternFill patternType="solid">
        <fgColor rgb="FF6699FF"/>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4">
    <xf numFmtId="0" fontId="0" fillId="0" borderId="0"/>
    <xf numFmtId="0" fontId="6" fillId="0" borderId="0" applyNumberFormat="0" applyFill="0" applyBorder="0" applyAlignment="0" applyProtection="0"/>
    <xf numFmtId="165" fontId="11" fillId="0" borderId="0" applyFont="0" applyFill="0" applyBorder="0" applyAlignment="0" applyProtection="0"/>
    <xf numFmtId="9" fontId="11" fillId="0" borderId="0" applyFont="0" applyFill="0" applyBorder="0" applyAlignment="0" applyProtection="0"/>
  </cellStyleXfs>
  <cellXfs count="162">
    <xf numFmtId="0" fontId="0" fillId="0" borderId="0" xfId="0"/>
    <xf numFmtId="0" fontId="0" fillId="0" borderId="0" xfId="0" quotePrefix="1"/>
    <xf numFmtId="0" fontId="0" fillId="0" borderId="1" xfId="0" applyBorder="1"/>
    <xf numFmtId="0" fontId="0" fillId="2" borderId="1" xfId="0" applyFill="1" applyBorder="1"/>
    <xf numFmtId="0" fontId="0" fillId="0" borderId="0" xfId="0" applyFill="1" applyBorder="1"/>
    <xf numFmtId="0" fontId="0" fillId="0" borderId="1" xfId="0" applyFill="1" applyBorder="1"/>
    <xf numFmtId="0" fontId="0" fillId="3" borderId="1" xfId="0" applyFill="1" applyBorder="1"/>
    <xf numFmtId="0" fontId="0" fillId="6" borderId="1" xfId="0" applyFill="1" applyBorder="1"/>
    <xf numFmtId="0" fontId="0" fillId="4" borderId="1" xfId="0" applyFill="1" applyBorder="1"/>
    <xf numFmtId="0" fontId="0" fillId="0" borderId="2" xfId="0" applyFill="1" applyBorder="1"/>
    <xf numFmtId="0" fontId="0" fillId="6" borderId="0" xfId="0" applyFill="1"/>
    <xf numFmtId="0" fontId="0" fillId="0" borderId="4" xfId="0" applyFill="1" applyBorder="1"/>
    <xf numFmtId="0" fontId="0" fillId="8" borderId="1" xfId="0" applyFill="1" applyBorder="1"/>
    <xf numFmtId="0" fontId="0" fillId="9" borderId="1" xfId="0" applyFill="1" applyBorder="1" applyAlignment="1">
      <alignment wrapText="1"/>
    </xf>
    <xf numFmtId="0" fontId="0" fillId="9" borderId="1" xfId="0" applyFill="1" applyBorder="1"/>
    <xf numFmtId="0" fontId="0" fillId="10" borderId="1" xfId="0" applyFill="1" applyBorder="1"/>
    <xf numFmtId="0" fontId="2" fillId="5" borderId="1" xfId="0" applyFont="1" applyFill="1" applyBorder="1" applyAlignment="1">
      <alignment horizontal="center" vertical="center"/>
    </xf>
    <xf numFmtId="0" fontId="0" fillId="9" borderId="1" xfId="0" applyFill="1" applyBorder="1" applyAlignment="1"/>
    <xf numFmtId="0" fontId="2" fillId="11" borderId="1" xfId="0" applyFont="1" applyFill="1" applyBorder="1" applyAlignment="1">
      <alignment horizontal="center" vertical="center"/>
    </xf>
    <xf numFmtId="0" fontId="0" fillId="12" borderId="1" xfId="0" applyFill="1" applyBorder="1"/>
    <xf numFmtId="0" fontId="0" fillId="6" borderId="0" xfId="0" applyFill="1" applyBorder="1"/>
    <xf numFmtId="0" fontId="0" fillId="6" borderId="3" xfId="0" applyFill="1" applyBorder="1"/>
    <xf numFmtId="0" fontId="1" fillId="7" borderId="1" xfId="0" applyFont="1" applyFill="1" applyBorder="1" applyAlignment="1">
      <alignment horizontal="center" vertical="center"/>
    </xf>
    <xf numFmtId="0" fontId="0" fillId="13" borderId="1" xfId="0" applyFill="1" applyBorder="1"/>
    <xf numFmtId="0" fontId="1" fillId="14" borderId="1" xfId="0" applyFont="1" applyFill="1" applyBorder="1" applyAlignment="1">
      <alignment horizontal="center" vertical="center"/>
    </xf>
    <xf numFmtId="0" fontId="0" fillId="0" borderId="0" xfId="0" applyBorder="1"/>
    <xf numFmtId="0" fontId="0" fillId="15" borderId="1" xfId="0" applyFill="1" applyBorder="1"/>
    <xf numFmtId="0" fontId="0" fillId="15" borderId="0" xfId="0" applyFill="1"/>
    <xf numFmtId="0" fontId="0" fillId="9" borderId="0" xfId="0" applyFill="1"/>
    <xf numFmtId="0" fontId="1" fillId="16" borderId="1" xfId="0" applyFont="1" applyFill="1" applyBorder="1" applyAlignment="1">
      <alignment horizontal="center" vertical="center"/>
    </xf>
    <xf numFmtId="0" fontId="3" fillId="16" borderId="1" xfId="0" applyFont="1" applyFill="1" applyBorder="1" applyAlignment="1">
      <alignment horizontal="center" vertical="center"/>
    </xf>
    <xf numFmtId="0" fontId="1" fillId="17" borderId="0" xfId="0" applyFont="1" applyFill="1" applyAlignment="1">
      <alignment horizontal="center" vertical="center"/>
    </xf>
    <xf numFmtId="0" fontId="0" fillId="0" borderId="0" xfId="0" applyFill="1"/>
    <xf numFmtId="0" fontId="1" fillId="18" borderId="0" xfId="0" applyFont="1" applyFill="1" applyAlignment="1">
      <alignment horizontal="center" vertical="center"/>
    </xf>
    <xf numFmtId="0" fontId="3" fillId="19" borderId="1" xfId="0" applyFont="1" applyFill="1" applyBorder="1" applyAlignment="1">
      <alignment horizontal="center" vertical="center"/>
    </xf>
    <xf numFmtId="0" fontId="0" fillId="13" borderId="0" xfId="0" applyFill="1"/>
    <xf numFmtId="0" fontId="0" fillId="21" borderId="1" xfId="0" applyFill="1" applyBorder="1"/>
    <xf numFmtId="0" fontId="0" fillId="21" borderId="2" xfId="0" applyFill="1" applyBorder="1"/>
    <xf numFmtId="0" fontId="0" fillId="0" borderId="0" xfId="0" applyAlignment="1"/>
    <xf numFmtId="0" fontId="5" fillId="0" borderId="1" xfId="0" applyFont="1" applyBorder="1"/>
    <xf numFmtId="0" fontId="6" fillId="0" borderId="0" xfId="1"/>
    <xf numFmtId="14" fontId="0" fillId="0" borderId="0" xfId="0" applyNumberFormat="1"/>
    <xf numFmtId="0" fontId="0" fillId="22" borderId="0" xfId="0" applyFill="1" applyBorder="1"/>
    <xf numFmtId="0" fontId="0" fillId="22" borderId="1" xfId="0" applyFill="1" applyBorder="1"/>
    <xf numFmtId="0" fontId="0" fillId="22" borderId="6" xfId="0" applyFill="1" applyBorder="1"/>
    <xf numFmtId="0" fontId="7" fillId="22" borderId="1" xfId="0" applyFont="1" applyFill="1" applyBorder="1"/>
    <xf numFmtId="0" fontId="7" fillId="23" borderId="3" xfId="0" applyFont="1" applyFill="1" applyBorder="1" applyAlignment="1">
      <alignment horizontal="center" vertical="center"/>
    </xf>
    <xf numFmtId="0" fontId="0" fillId="24" borderId="1" xfId="0" applyFill="1" applyBorder="1"/>
    <xf numFmtId="0" fontId="0" fillId="25" borderId="1" xfId="0" applyFill="1" applyBorder="1"/>
    <xf numFmtId="0" fontId="0" fillId="26" borderId="1" xfId="0" applyFill="1" applyBorder="1"/>
    <xf numFmtId="0" fontId="0" fillId="26" borderId="0" xfId="0" applyFill="1"/>
    <xf numFmtId="0" fontId="8" fillId="24" borderId="4" xfId="0" applyFont="1" applyFill="1" applyBorder="1"/>
    <xf numFmtId="0" fontId="8" fillId="24" borderId="1" xfId="0" applyFont="1" applyFill="1" applyBorder="1"/>
    <xf numFmtId="0" fontId="8" fillId="26" borderId="1" xfId="0" applyFont="1" applyFill="1" applyBorder="1"/>
    <xf numFmtId="0" fontId="8" fillId="26" borderId="4" xfId="0" applyFont="1" applyFill="1" applyBorder="1"/>
    <xf numFmtId="0" fontId="0" fillId="26" borderId="0" xfId="0" applyFill="1" applyBorder="1"/>
    <xf numFmtId="0" fontId="8" fillId="0" borderId="0" xfId="0" applyFont="1"/>
    <xf numFmtId="0" fontId="13" fillId="27" borderId="1" xfId="0" applyFont="1" applyFill="1" applyBorder="1" applyAlignment="1">
      <alignment vertical="center"/>
    </xf>
    <xf numFmtId="0" fontId="8" fillId="26" borderId="2" xfId="0" applyFont="1" applyFill="1" applyBorder="1"/>
    <xf numFmtId="0" fontId="8" fillId="27" borderId="1" xfId="0" applyFont="1" applyFill="1" applyBorder="1"/>
    <xf numFmtId="0" fontId="8" fillId="26" borderId="3" xfId="0" applyFont="1" applyFill="1" applyBorder="1"/>
    <xf numFmtId="0" fontId="0" fillId="26" borderId="3" xfId="0" applyFill="1" applyBorder="1"/>
    <xf numFmtId="0" fontId="0" fillId="27" borderId="1" xfId="0" applyFill="1" applyBorder="1"/>
    <xf numFmtId="0" fontId="14" fillId="27" borderId="1" xfId="0" applyFont="1" applyFill="1" applyBorder="1"/>
    <xf numFmtId="164" fontId="0" fillId="0" borderId="0" xfId="0" applyNumberFormat="1"/>
    <xf numFmtId="0" fontId="7" fillId="27" borderId="1" xfId="0" applyFont="1" applyFill="1" applyBorder="1" applyAlignment="1">
      <alignment horizontal="center" vertical="center"/>
    </xf>
    <xf numFmtId="164" fontId="0" fillId="0" borderId="1" xfId="0" applyNumberFormat="1" applyBorder="1"/>
    <xf numFmtId="14" fontId="0" fillId="0" borderId="1" xfId="0" applyNumberFormat="1" applyBorder="1"/>
    <xf numFmtId="10" fontId="0" fillId="0" borderId="1" xfId="0" applyNumberFormat="1" applyBorder="1"/>
    <xf numFmtId="0" fontId="0" fillId="0" borderId="1" xfId="0" applyBorder="1" applyAlignment="1">
      <alignment horizontal="center"/>
    </xf>
    <xf numFmtId="9" fontId="7" fillId="27" borderId="1" xfId="0" applyNumberFormat="1" applyFont="1" applyFill="1" applyBorder="1" applyAlignment="1">
      <alignment horizontal="center" vertical="center"/>
    </xf>
    <xf numFmtId="0" fontId="7" fillId="3" borderId="1" xfId="0" applyFont="1" applyFill="1" applyBorder="1" applyAlignment="1">
      <alignment horizontal="center" vertical="center"/>
    </xf>
    <xf numFmtId="164" fontId="15" fillId="0" borderId="1" xfId="0" applyNumberFormat="1" applyFont="1" applyBorder="1"/>
    <xf numFmtId="164" fontId="7" fillId="0" borderId="1" xfId="0" applyNumberFormat="1" applyFont="1" applyBorder="1"/>
    <xf numFmtId="164" fontId="15" fillId="25" borderId="1" xfId="0" applyNumberFormat="1" applyFont="1" applyFill="1" applyBorder="1"/>
    <xf numFmtId="164" fontId="16" fillId="28" borderId="1" xfId="0" applyNumberFormat="1" applyFont="1" applyFill="1" applyBorder="1"/>
    <xf numFmtId="0" fontId="0" fillId="28" borderId="1" xfId="0" applyFill="1" applyBorder="1" applyAlignment="1">
      <alignment horizontal="center" vertical="center" wrapText="1"/>
    </xf>
    <xf numFmtId="0" fontId="17" fillId="28" borderId="1" xfId="0" applyFont="1" applyFill="1" applyBorder="1" applyAlignment="1">
      <alignment horizontal="center" vertical="center" wrapText="1"/>
    </xf>
    <xf numFmtId="10" fontId="17" fillId="28" borderId="1" xfId="0" applyNumberFormat="1" applyFont="1" applyFill="1" applyBorder="1"/>
    <xf numFmtId="165" fontId="0" fillId="0" borderId="1" xfId="2" applyFont="1" applyBorder="1"/>
    <xf numFmtId="22" fontId="0" fillId="0" borderId="0" xfId="0" applyNumberFormat="1"/>
    <xf numFmtId="165" fontId="0" fillId="0" borderId="0" xfId="2" applyFont="1"/>
    <xf numFmtId="22" fontId="12" fillId="0" borderId="0" xfId="0" applyNumberFormat="1" applyFont="1"/>
    <xf numFmtId="0" fontId="12" fillId="0" borderId="0" xfId="0" applyFont="1"/>
    <xf numFmtId="165" fontId="12" fillId="0" borderId="0" xfId="2" applyFont="1"/>
    <xf numFmtId="164" fontId="12" fillId="0" borderId="0" xfId="0" applyNumberFormat="1" applyFont="1"/>
    <xf numFmtId="0" fontId="0" fillId="3" borderId="0" xfId="0" applyFill="1"/>
    <xf numFmtId="0" fontId="8" fillId="3" borderId="3" xfId="0" applyFont="1" applyFill="1" applyBorder="1"/>
    <xf numFmtId="0" fontId="0" fillId="3" borderId="2" xfId="0" applyFill="1" applyBorder="1"/>
    <xf numFmtId="0" fontId="0" fillId="0" borderId="3" xfId="0" applyFill="1" applyBorder="1"/>
    <xf numFmtId="0" fontId="0" fillId="29" borderId="0" xfId="0" applyFill="1"/>
    <xf numFmtId="0" fontId="0" fillId="29" borderId="1" xfId="0" applyFill="1" applyBorder="1"/>
    <xf numFmtId="0" fontId="0" fillId="29" borderId="1" xfId="0" quotePrefix="1" applyFill="1" applyBorder="1"/>
    <xf numFmtId="14" fontId="0" fillId="0" borderId="0" xfId="0" quotePrefix="1" applyNumberFormat="1"/>
    <xf numFmtId="0" fontId="8" fillId="30" borderId="1" xfId="0" applyFont="1" applyFill="1" applyBorder="1"/>
    <xf numFmtId="0" fontId="0" fillId="30" borderId="1" xfId="0" applyFill="1" applyBorder="1"/>
    <xf numFmtId="0" fontId="0" fillId="31" borderId="1" xfId="0" applyFill="1" applyBorder="1"/>
    <xf numFmtId="0" fontId="8" fillId="31" borderId="1" xfId="0" applyFont="1" applyFill="1" applyBorder="1"/>
    <xf numFmtId="0" fontId="0" fillId="10" borderId="3" xfId="0" applyFill="1" applyBorder="1" applyAlignment="1">
      <alignment horizontal="center" vertical="center"/>
    </xf>
    <xf numFmtId="0" fontId="0" fillId="32" borderId="1" xfId="0" applyFill="1" applyBorder="1"/>
    <xf numFmtId="0" fontId="0" fillId="33" borderId="1" xfId="0" applyFill="1" applyBorder="1"/>
    <xf numFmtId="0" fontId="0" fillId="34" borderId="1" xfId="0" applyFill="1" applyBorder="1"/>
    <xf numFmtId="0" fontId="0" fillId="28" borderId="1" xfId="0" applyFill="1" applyBorder="1"/>
    <xf numFmtId="0" fontId="0" fillId="35" borderId="1" xfId="0" applyFill="1" applyBorder="1"/>
    <xf numFmtId="0" fontId="0" fillId="36" borderId="1" xfId="0" applyFill="1" applyBorder="1"/>
    <xf numFmtId="0" fontId="0" fillId="37" borderId="1" xfId="0" applyFill="1" applyBorder="1"/>
    <xf numFmtId="0" fontId="0" fillId="0" borderId="1" xfId="0" applyFont="1" applyBorder="1"/>
    <xf numFmtId="0" fontId="0" fillId="4" borderId="0" xfId="0" applyFill="1" applyBorder="1"/>
    <xf numFmtId="0" fontId="0" fillId="4" borderId="7" xfId="0" applyFill="1" applyBorder="1"/>
    <xf numFmtId="0" fontId="0" fillId="4" borderId="6" xfId="0" applyFill="1" applyBorder="1"/>
    <xf numFmtId="0" fontId="0" fillId="38" borderId="0" xfId="0" applyFill="1"/>
    <xf numFmtId="0" fontId="1" fillId="38" borderId="0" xfId="0" applyFont="1" applyFill="1"/>
    <xf numFmtId="0" fontId="3" fillId="38" borderId="0" xfId="0" applyFont="1" applyFill="1" applyAlignment="1">
      <alignment horizontal="center"/>
    </xf>
    <xf numFmtId="0" fontId="0" fillId="4" borderId="0" xfId="0" applyFill="1"/>
    <xf numFmtId="0" fontId="0" fillId="0" borderId="3" xfId="0" applyBorder="1"/>
    <xf numFmtId="0" fontId="0" fillId="40" borderId="1" xfId="0" applyFill="1" applyBorder="1"/>
    <xf numFmtId="0" fontId="0" fillId="40" borderId="1" xfId="0" quotePrefix="1" applyFill="1" applyBorder="1"/>
    <xf numFmtId="0" fontId="0" fillId="22" borderId="1" xfId="0" quotePrefix="1" applyFill="1" applyBorder="1"/>
    <xf numFmtId="0" fontId="0" fillId="41" borderId="1" xfId="0" applyFill="1" applyBorder="1"/>
    <xf numFmtId="0" fontId="0" fillId="42" borderId="1" xfId="0" applyFill="1" applyBorder="1"/>
    <xf numFmtId="0" fontId="0" fillId="43" borderId="1" xfId="0" applyFill="1" applyBorder="1"/>
    <xf numFmtId="0" fontId="0" fillId="44" borderId="1" xfId="0" applyFill="1" applyBorder="1"/>
    <xf numFmtId="0" fontId="0" fillId="0" borderId="0" xfId="0" applyAlignment="1">
      <alignment vertical="center" wrapText="1"/>
    </xf>
    <xf numFmtId="0" fontId="0" fillId="0" borderId="0" xfId="0" applyAlignment="1">
      <alignment wrapText="1"/>
    </xf>
    <xf numFmtId="0" fontId="0" fillId="7" borderId="0" xfId="0" applyFill="1"/>
    <xf numFmtId="10" fontId="0" fillId="0" borderId="0" xfId="3" applyNumberFormat="1" applyFont="1"/>
    <xf numFmtId="0" fontId="0" fillId="45" borderId="1" xfId="0" applyFill="1" applyBorder="1"/>
    <xf numFmtId="0" fontId="0" fillId="46" borderId="1" xfId="0" applyFill="1" applyBorder="1"/>
    <xf numFmtId="0" fontId="0" fillId="45" borderId="1" xfId="0" quotePrefix="1" applyFill="1" applyBorder="1"/>
    <xf numFmtId="0" fontId="0" fillId="41" borderId="1" xfId="0" quotePrefix="1" applyFill="1" applyBorder="1"/>
    <xf numFmtId="0" fontId="0" fillId="13" borderId="1" xfId="0" quotePrefix="1" applyFill="1" applyBorder="1"/>
    <xf numFmtId="0" fontId="0" fillId="42" borderId="1" xfId="0" applyFont="1" applyFill="1" applyBorder="1" applyAlignment="1">
      <alignment vertical="center" wrapText="1"/>
    </xf>
    <xf numFmtId="0" fontId="0" fillId="43" borderId="1" xfId="0" applyFont="1" applyFill="1" applyBorder="1" applyAlignment="1">
      <alignment vertical="center" wrapText="1"/>
    </xf>
    <xf numFmtId="0" fontId="0" fillId="43" borderId="1" xfId="0" applyFont="1" applyFill="1" applyBorder="1"/>
    <xf numFmtId="0" fontId="0" fillId="43" borderId="6" xfId="0" applyFont="1" applyFill="1" applyBorder="1"/>
    <xf numFmtId="0" fontId="0" fillId="12" borderId="3" xfId="0" applyFill="1" applyBorder="1"/>
    <xf numFmtId="0" fontId="0" fillId="43" borderId="3" xfId="0" applyFont="1" applyFill="1" applyBorder="1" applyAlignment="1">
      <alignment vertical="center" wrapText="1"/>
    </xf>
    <xf numFmtId="0" fontId="0" fillId="43" borderId="3" xfId="0" applyFill="1" applyBorder="1"/>
    <xf numFmtId="0" fontId="0" fillId="43" borderId="4" xfId="0" applyFont="1" applyFill="1" applyBorder="1" applyAlignment="1">
      <alignment vertical="center" wrapText="1"/>
    </xf>
    <xf numFmtId="0" fontId="0" fillId="22" borderId="1" xfId="0" applyFont="1" applyFill="1" applyBorder="1" applyAlignment="1">
      <alignment vertical="center" wrapText="1"/>
    </xf>
    <xf numFmtId="0" fontId="0" fillId="42" borderId="3" xfId="0" applyFill="1" applyBorder="1"/>
    <xf numFmtId="0" fontId="0" fillId="42" borderId="3" xfId="0" applyFont="1" applyFill="1" applyBorder="1" applyAlignment="1">
      <alignment vertical="center" wrapText="1"/>
    </xf>
    <xf numFmtId="0" fontId="0" fillId="22" borderId="1" xfId="0" applyFill="1" applyBorder="1" applyAlignment="1">
      <alignment vertical="center" wrapText="1"/>
    </xf>
    <xf numFmtId="0" fontId="0" fillId="43" borderId="3" xfId="0" applyFont="1" applyFill="1" applyBorder="1"/>
    <xf numFmtId="0" fontId="0" fillId="4" borderId="3" xfId="0" applyFill="1" applyBorder="1"/>
    <xf numFmtId="0" fontId="0" fillId="4" borderId="4" xfId="0" applyFill="1" applyBorder="1"/>
    <xf numFmtId="0" fontId="0" fillId="22" borderId="3" xfId="0" applyFill="1" applyBorder="1"/>
    <xf numFmtId="0" fontId="0" fillId="0" borderId="0" xfId="0" applyFont="1" applyFill="1" applyBorder="1" applyAlignment="1">
      <alignment vertical="center" wrapText="1"/>
    </xf>
    <xf numFmtId="0" fontId="0" fillId="0" borderId="0" xfId="0" applyFont="1" applyFill="1" applyBorder="1"/>
    <xf numFmtId="0" fontId="0" fillId="24" borderId="0" xfId="0" applyFill="1"/>
    <xf numFmtId="0" fontId="0" fillId="24" borderId="0" xfId="0" applyFill="1" applyAlignment="1">
      <alignment vertical="center" wrapText="1"/>
    </xf>
    <xf numFmtId="0" fontId="0" fillId="24" borderId="1" xfId="0" applyFill="1" applyBorder="1" applyAlignment="1">
      <alignment vertical="center" wrapText="1"/>
    </xf>
    <xf numFmtId="0" fontId="0" fillId="0" borderId="0" xfId="0" applyAlignment="1">
      <alignment vertical="center"/>
    </xf>
    <xf numFmtId="0" fontId="0" fillId="0" borderId="0" xfId="0" quotePrefix="1" applyAlignment="1">
      <alignment vertical="center"/>
    </xf>
    <xf numFmtId="0" fontId="22" fillId="20" borderId="0" xfId="0" applyFont="1" applyFill="1" applyAlignment="1">
      <alignment horizontal="center" vertical="center"/>
    </xf>
    <xf numFmtId="0" fontId="8" fillId="37" borderId="1" xfId="0" applyFont="1" applyFill="1" applyBorder="1"/>
    <xf numFmtId="0" fontId="21" fillId="7" borderId="0" xfId="0" applyFont="1" applyFill="1" applyAlignment="1">
      <alignment horizontal="center" vertical="center"/>
    </xf>
    <xf numFmtId="0" fontId="4" fillId="20" borderId="5" xfId="0" applyFont="1" applyFill="1" applyBorder="1" applyAlignment="1">
      <alignment horizontal="center" vertical="center"/>
    </xf>
    <xf numFmtId="0" fontId="1" fillId="18" borderId="5" xfId="0" applyFont="1" applyFill="1" applyBorder="1" applyAlignment="1">
      <alignment horizontal="center"/>
    </xf>
    <xf numFmtId="0" fontId="0" fillId="0" borderId="0" xfId="0" applyAlignment="1">
      <alignment horizontal="left" vertical="top" wrapText="1"/>
    </xf>
    <xf numFmtId="0" fontId="17" fillId="28" borderId="1" xfId="0" applyFont="1" applyFill="1" applyBorder="1" applyAlignment="1">
      <alignment horizontal="center"/>
    </xf>
    <xf numFmtId="0" fontId="18" fillId="39" borderId="5" xfId="0" applyFont="1" applyFill="1" applyBorder="1" applyAlignment="1">
      <alignment horizontal="center"/>
    </xf>
  </cellXfs>
  <cellStyles count="4">
    <cellStyle name="Currency" xfId="2" builtinId="4"/>
    <cellStyle name="Hyperlink" xfId="1" builtinId="8"/>
    <cellStyle name="Normal" xfId="0" builtinId="0"/>
    <cellStyle name="Percent" xfId="3" builtinId="5"/>
  </cellStyles>
  <dxfs count="0"/>
  <tableStyles count="0" defaultTableStyle="TableStyleMedium2" defaultPivotStyle="PivotStyleLight16"/>
  <colors>
    <mruColors>
      <color rgb="FF66FF66"/>
      <color rgb="FF00F26D"/>
      <color rgb="FF00FFFF"/>
      <color rgb="FF6699FF"/>
      <color rgb="FF33CCFF"/>
      <color rgb="FF3088E8"/>
      <color rgb="FFB0BBEC"/>
      <color rgb="FF00FF00"/>
      <color rgb="FFFFA7A7"/>
      <color rgb="FFFF8F8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alcChain" Target="calcChain.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10.xml.rels><?xml version="1.0" encoding="UTF-8" standalone="yes"?>
<Relationships xmlns="http://schemas.openxmlformats.org/package/2006/relationships"><Relationship Id="rId8" Type="http://schemas.openxmlformats.org/officeDocument/2006/relationships/image" Target="../media/image88.png"/><Relationship Id="rId13" Type="http://schemas.openxmlformats.org/officeDocument/2006/relationships/image" Target="../media/image93.png"/><Relationship Id="rId3" Type="http://schemas.openxmlformats.org/officeDocument/2006/relationships/image" Target="../media/image83.png"/><Relationship Id="rId7" Type="http://schemas.openxmlformats.org/officeDocument/2006/relationships/image" Target="../media/image87.png"/><Relationship Id="rId12" Type="http://schemas.openxmlformats.org/officeDocument/2006/relationships/image" Target="../media/image92.png"/><Relationship Id="rId2" Type="http://schemas.openxmlformats.org/officeDocument/2006/relationships/image" Target="../media/image82.png"/><Relationship Id="rId1" Type="http://schemas.openxmlformats.org/officeDocument/2006/relationships/image" Target="../media/image81.png"/><Relationship Id="rId6" Type="http://schemas.openxmlformats.org/officeDocument/2006/relationships/image" Target="../media/image86.png"/><Relationship Id="rId11" Type="http://schemas.openxmlformats.org/officeDocument/2006/relationships/image" Target="../media/image91.png"/><Relationship Id="rId5" Type="http://schemas.openxmlformats.org/officeDocument/2006/relationships/image" Target="../media/image85.png"/><Relationship Id="rId10" Type="http://schemas.openxmlformats.org/officeDocument/2006/relationships/image" Target="../media/image90.png"/><Relationship Id="rId4" Type="http://schemas.openxmlformats.org/officeDocument/2006/relationships/image" Target="../media/image84.png"/><Relationship Id="rId9" Type="http://schemas.openxmlformats.org/officeDocument/2006/relationships/image" Target="../media/image89.png"/><Relationship Id="rId14" Type="http://schemas.openxmlformats.org/officeDocument/2006/relationships/image" Target="../media/image9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5" Type="http://schemas.openxmlformats.org/officeDocument/2006/relationships/image" Target="../media/image99.png"/><Relationship Id="rId4" Type="http://schemas.openxmlformats.org/officeDocument/2006/relationships/image" Target="../media/image98.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02.png"/><Relationship Id="rId2" Type="http://schemas.openxmlformats.org/officeDocument/2006/relationships/image" Target="../media/image101.png"/><Relationship Id="rId1" Type="http://schemas.openxmlformats.org/officeDocument/2006/relationships/image" Target="../media/image100.png"/><Relationship Id="rId4" Type="http://schemas.openxmlformats.org/officeDocument/2006/relationships/image" Target="../media/image10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06.png"/><Relationship Id="rId2" Type="http://schemas.openxmlformats.org/officeDocument/2006/relationships/image" Target="../media/image105.png"/><Relationship Id="rId1" Type="http://schemas.openxmlformats.org/officeDocument/2006/relationships/image" Target="../media/image104.png"/><Relationship Id="rId4" Type="http://schemas.openxmlformats.org/officeDocument/2006/relationships/image" Target="../media/image107.png"/></Relationships>
</file>

<file path=xl/drawings/_rels/drawing14.xml.rels><?xml version="1.0" encoding="UTF-8" standalone="yes"?>
<Relationships xmlns="http://schemas.openxmlformats.org/package/2006/relationships"><Relationship Id="rId3" Type="http://schemas.openxmlformats.org/officeDocument/2006/relationships/image" Target="../media/image110.png"/><Relationship Id="rId2" Type="http://schemas.openxmlformats.org/officeDocument/2006/relationships/image" Target="../media/image109.png"/><Relationship Id="rId1" Type="http://schemas.openxmlformats.org/officeDocument/2006/relationships/image" Target="../media/image108.png"/></Relationships>
</file>

<file path=xl/drawings/_rels/drawing15.xml.rels><?xml version="1.0" encoding="UTF-8" standalone="yes"?>
<Relationships xmlns="http://schemas.openxmlformats.org/package/2006/relationships"><Relationship Id="rId2" Type="http://schemas.openxmlformats.org/officeDocument/2006/relationships/image" Target="../media/image112.png"/><Relationship Id="rId1" Type="http://schemas.openxmlformats.org/officeDocument/2006/relationships/image" Target="../media/image111.png"/></Relationships>
</file>

<file path=xl/drawings/_rels/drawing16.xml.rels><?xml version="1.0" encoding="UTF-8" standalone="yes"?>
<Relationships xmlns="http://schemas.openxmlformats.org/package/2006/relationships"><Relationship Id="rId2" Type="http://schemas.openxmlformats.org/officeDocument/2006/relationships/image" Target="../media/image114.png"/><Relationship Id="rId1" Type="http://schemas.openxmlformats.org/officeDocument/2006/relationships/image" Target="../media/image113.png"/></Relationships>
</file>

<file path=xl/drawings/_rels/drawing2.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png"/><Relationship Id="rId18" Type="http://schemas.openxmlformats.org/officeDocument/2006/relationships/image" Target="../media/image44.png"/><Relationship Id="rId3" Type="http://schemas.openxmlformats.org/officeDocument/2006/relationships/image" Target="../media/image29.png"/><Relationship Id="rId7" Type="http://schemas.openxmlformats.org/officeDocument/2006/relationships/image" Target="../media/image33.png"/><Relationship Id="rId12" Type="http://schemas.openxmlformats.org/officeDocument/2006/relationships/image" Target="../media/image38.png"/><Relationship Id="rId17" Type="http://schemas.openxmlformats.org/officeDocument/2006/relationships/image" Target="../media/image43.png"/><Relationship Id="rId2" Type="http://schemas.openxmlformats.org/officeDocument/2006/relationships/image" Target="../media/image28.png"/><Relationship Id="rId16" Type="http://schemas.openxmlformats.org/officeDocument/2006/relationships/image" Target="../media/image42.png"/><Relationship Id="rId1" Type="http://schemas.openxmlformats.org/officeDocument/2006/relationships/image" Target="../media/image27.png"/><Relationship Id="rId6" Type="http://schemas.openxmlformats.org/officeDocument/2006/relationships/image" Target="../media/image32.png"/><Relationship Id="rId11" Type="http://schemas.openxmlformats.org/officeDocument/2006/relationships/image" Target="../media/image37.png"/><Relationship Id="rId5" Type="http://schemas.openxmlformats.org/officeDocument/2006/relationships/image" Target="../media/image31.png"/><Relationship Id="rId15" Type="http://schemas.openxmlformats.org/officeDocument/2006/relationships/image" Target="../media/image41.png"/><Relationship Id="rId10" Type="http://schemas.openxmlformats.org/officeDocument/2006/relationships/image" Target="../media/image36.png"/><Relationship Id="rId4" Type="http://schemas.openxmlformats.org/officeDocument/2006/relationships/image" Target="../media/image30.png"/><Relationship Id="rId9" Type="http://schemas.openxmlformats.org/officeDocument/2006/relationships/image" Target="../media/image35.png"/><Relationship Id="rId14" Type="http://schemas.openxmlformats.org/officeDocument/2006/relationships/image" Target="../media/image40.png"/></Relationships>
</file>

<file path=xl/drawings/_rels/drawing3.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s>
</file>

<file path=xl/drawings/_rels/drawing4.xml.rels><?xml version="1.0" encoding="UTF-8" standalone="yes"?>
<Relationships xmlns="http://schemas.openxmlformats.org/package/2006/relationships"><Relationship Id="rId8" Type="http://schemas.openxmlformats.org/officeDocument/2006/relationships/image" Target="../media/image55.png"/><Relationship Id="rId3" Type="http://schemas.openxmlformats.org/officeDocument/2006/relationships/image" Target="../media/image50.png"/><Relationship Id="rId7" Type="http://schemas.openxmlformats.org/officeDocument/2006/relationships/image" Target="../media/image54.png"/><Relationship Id="rId12" Type="http://schemas.openxmlformats.org/officeDocument/2006/relationships/image" Target="../media/image59.png"/><Relationship Id="rId2" Type="http://schemas.openxmlformats.org/officeDocument/2006/relationships/image" Target="../media/image49.png"/><Relationship Id="rId1" Type="http://schemas.openxmlformats.org/officeDocument/2006/relationships/image" Target="../media/image48.png"/><Relationship Id="rId6" Type="http://schemas.openxmlformats.org/officeDocument/2006/relationships/image" Target="../media/image53.png"/><Relationship Id="rId11" Type="http://schemas.openxmlformats.org/officeDocument/2006/relationships/image" Target="../media/image58.png"/><Relationship Id="rId5" Type="http://schemas.openxmlformats.org/officeDocument/2006/relationships/image" Target="../media/image52.png"/><Relationship Id="rId10" Type="http://schemas.openxmlformats.org/officeDocument/2006/relationships/image" Target="../media/image57.png"/><Relationship Id="rId4" Type="http://schemas.openxmlformats.org/officeDocument/2006/relationships/image" Target="../media/image51.png"/><Relationship Id="rId9" Type="http://schemas.openxmlformats.org/officeDocument/2006/relationships/image" Target="../media/image56.png"/></Relationships>
</file>

<file path=xl/drawings/_rels/drawing5.xml.rels><?xml version="1.0" encoding="UTF-8" standalone="yes"?>
<Relationships xmlns="http://schemas.openxmlformats.org/package/2006/relationships"><Relationship Id="rId8" Type="http://schemas.openxmlformats.org/officeDocument/2006/relationships/image" Target="../media/image67.png"/><Relationship Id="rId3" Type="http://schemas.openxmlformats.org/officeDocument/2006/relationships/image" Target="../media/image62.png"/><Relationship Id="rId7" Type="http://schemas.openxmlformats.org/officeDocument/2006/relationships/image" Target="../media/image66.png"/><Relationship Id="rId2" Type="http://schemas.openxmlformats.org/officeDocument/2006/relationships/image" Target="../media/image61.png"/><Relationship Id="rId1" Type="http://schemas.openxmlformats.org/officeDocument/2006/relationships/image" Target="../media/image60.png"/><Relationship Id="rId6" Type="http://schemas.openxmlformats.org/officeDocument/2006/relationships/image" Target="../media/image65.png"/><Relationship Id="rId5" Type="http://schemas.openxmlformats.org/officeDocument/2006/relationships/image" Target="../media/image64.png"/><Relationship Id="rId4" Type="http://schemas.openxmlformats.org/officeDocument/2006/relationships/image" Target="../media/image63.png"/></Relationships>
</file>

<file path=xl/drawings/_rels/drawing6.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s>
</file>

<file path=xl/drawings/_rels/drawing7.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s>
</file>

<file path=xl/drawings/_rels/drawing8.xml.rels><?xml version="1.0" encoding="UTF-8" standalone="yes"?>
<Relationships xmlns="http://schemas.openxmlformats.org/package/2006/relationships"><Relationship Id="rId2" Type="http://schemas.openxmlformats.org/officeDocument/2006/relationships/image" Target="../media/image78.png"/><Relationship Id="rId1" Type="http://schemas.openxmlformats.org/officeDocument/2006/relationships/image" Target="../media/image77.png"/></Relationships>
</file>

<file path=xl/drawings/_rels/drawing9.xml.rels><?xml version="1.0" encoding="UTF-8" standalone="yes"?>
<Relationships xmlns="http://schemas.openxmlformats.org/package/2006/relationships"><Relationship Id="rId3" Type="http://schemas.openxmlformats.org/officeDocument/2006/relationships/image" Target="../media/image75.png"/><Relationship Id="rId2" Type="http://schemas.openxmlformats.org/officeDocument/2006/relationships/image" Target="../media/image74.png"/><Relationship Id="rId1" Type="http://schemas.openxmlformats.org/officeDocument/2006/relationships/image" Target="../media/image73.png"/><Relationship Id="rId5" Type="http://schemas.openxmlformats.org/officeDocument/2006/relationships/image" Target="../media/image80.png"/><Relationship Id="rId4" Type="http://schemas.openxmlformats.org/officeDocument/2006/relationships/image" Target="../media/image79.png"/></Relationships>
</file>

<file path=xl/drawings/drawing1.xml><?xml version="1.0" encoding="utf-8"?>
<xdr:wsDr xmlns:xdr="http://schemas.openxmlformats.org/drawingml/2006/spreadsheetDrawing" xmlns:a="http://schemas.openxmlformats.org/drawingml/2006/main">
  <xdr:twoCellAnchor editAs="oneCell">
    <xdr:from>
      <xdr:col>0</xdr:col>
      <xdr:colOff>9525</xdr:colOff>
      <xdr:row>3</xdr:row>
      <xdr:rowOff>9525</xdr:rowOff>
    </xdr:from>
    <xdr:to>
      <xdr:col>14</xdr:col>
      <xdr:colOff>26990</xdr:colOff>
      <xdr:row>24</xdr:row>
      <xdr:rowOff>28073</xdr:rowOff>
    </xdr:to>
    <xdr:pic>
      <xdr:nvPicPr>
        <xdr:cNvPr id="2" name="Picture 1"/>
        <xdr:cNvPicPr>
          <a:picLocks noChangeAspect="1"/>
        </xdr:cNvPicPr>
      </xdr:nvPicPr>
      <xdr:blipFill>
        <a:blip xmlns:r="http://schemas.openxmlformats.org/officeDocument/2006/relationships" r:embed="rId1"/>
        <a:stretch>
          <a:fillRect/>
        </a:stretch>
      </xdr:blipFill>
      <xdr:spPr>
        <a:xfrm>
          <a:off x="9525" y="581025"/>
          <a:ext cx="12685715" cy="4019048"/>
        </a:xfrm>
        <a:prstGeom prst="rect">
          <a:avLst/>
        </a:prstGeom>
      </xdr:spPr>
    </xdr:pic>
    <xdr:clientData/>
  </xdr:twoCellAnchor>
  <xdr:twoCellAnchor editAs="oneCell">
    <xdr:from>
      <xdr:col>0</xdr:col>
      <xdr:colOff>0</xdr:colOff>
      <xdr:row>24</xdr:row>
      <xdr:rowOff>19050</xdr:rowOff>
    </xdr:from>
    <xdr:to>
      <xdr:col>13</xdr:col>
      <xdr:colOff>388970</xdr:colOff>
      <xdr:row>41</xdr:row>
      <xdr:rowOff>104360</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4591050"/>
          <a:ext cx="12447620" cy="3323810"/>
        </a:xfrm>
        <a:prstGeom prst="rect">
          <a:avLst/>
        </a:prstGeom>
      </xdr:spPr>
    </xdr:pic>
    <xdr:clientData/>
  </xdr:twoCellAnchor>
  <xdr:twoCellAnchor editAs="oneCell">
    <xdr:from>
      <xdr:col>0</xdr:col>
      <xdr:colOff>0</xdr:colOff>
      <xdr:row>41</xdr:row>
      <xdr:rowOff>123825</xdr:rowOff>
    </xdr:from>
    <xdr:to>
      <xdr:col>13</xdr:col>
      <xdr:colOff>484208</xdr:colOff>
      <xdr:row>66</xdr:row>
      <xdr:rowOff>75611</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7934325"/>
          <a:ext cx="12542858" cy="4714286"/>
        </a:xfrm>
        <a:prstGeom prst="rect">
          <a:avLst/>
        </a:prstGeom>
      </xdr:spPr>
    </xdr:pic>
    <xdr:clientData/>
  </xdr:twoCellAnchor>
  <xdr:twoCellAnchor editAs="oneCell">
    <xdr:from>
      <xdr:col>0</xdr:col>
      <xdr:colOff>114300</xdr:colOff>
      <xdr:row>67</xdr:row>
      <xdr:rowOff>19050</xdr:rowOff>
    </xdr:from>
    <xdr:to>
      <xdr:col>2</xdr:col>
      <xdr:colOff>647380</xdr:colOff>
      <xdr:row>89</xdr:row>
      <xdr:rowOff>47098</xdr:rowOff>
    </xdr:to>
    <xdr:pic>
      <xdr:nvPicPr>
        <xdr:cNvPr id="5" name="Picture 4"/>
        <xdr:cNvPicPr>
          <a:picLocks noChangeAspect="1"/>
        </xdr:cNvPicPr>
      </xdr:nvPicPr>
      <xdr:blipFill>
        <a:blip xmlns:r="http://schemas.openxmlformats.org/officeDocument/2006/relationships" r:embed="rId4"/>
        <a:stretch>
          <a:fillRect/>
        </a:stretch>
      </xdr:blipFill>
      <xdr:spPr>
        <a:xfrm>
          <a:off x="114300" y="12782550"/>
          <a:ext cx="2561905" cy="4219048"/>
        </a:xfrm>
        <a:prstGeom prst="rect">
          <a:avLst/>
        </a:prstGeom>
      </xdr:spPr>
    </xdr:pic>
    <xdr:clientData/>
  </xdr:twoCellAnchor>
  <xdr:twoCellAnchor editAs="oneCell">
    <xdr:from>
      <xdr:col>4</xdr:col>
      <xdr:colOff>190500</xdr:colOff>
      <xdr:row>72</xdr:row>
      <xdr:rowOff>142875</xdr:rowOff>
    </xdr:from>
    <xdr:to>
      <xdr:col>7</xdr:col>
      <xdr:colOff>513980</xdr:colOff>
      <xdr:row>81</xdr:row>
      <xdr:rowOff>28375</xdr:rowOff>
    </xdr:to>
    <xdr:pic>
      <xdr:nvPicPr>
        <xdr:cNvPr id="6" name="Picture 5"/>
        <xdr:cNvPicPr>
          <a:picLocks noChangeAspect="1"/>
        </xdr:cNvPicPr>
      </xdr:nvPicPr>
      <xdr:blipFill>
        <a:blip xmlns:r="http://schemas.openxmlformats.org/officeDocument/2006/relationships" r:embed="rId5"/>
        <a:stretch>
          <a:fillRect/>
        </a:stretch>
      </xdr:blipFill>
      <xdr:spPr>
        <a:xfrm>
          <a:off x="2628900" y="13858875"/>
          <a:ext cx="2961905" cy="1600000"/>
        </a:xfrm>
        <a:prstGeom prst="rect">
          <a:avLst/>
        </a:prstGeom>
      </xdr:spPr>
    </xdr:pic>
    <xdr:clientData/>
  </xdr:twoCellAnchor>
  <xdr:twoCellAnchor editAs="oneCell">
    <xdr:from>
      <xdr:col>9</xdr:col>
      <xdr:colOff>228600</xdr:colOff>
      <xdr:row>75</xdr:row>
      <xdr:rowOff>47625</xdr:rowOff>
    </xdr:from>
    <xdr:to>
      <xdr:col>11</xdr:col>
      <xdr:colOff>599764</xdr:colOff>
      <xdr:row>85</xdr:row>
      <xdr:rowOff>85482</xdr:rowOff>
    </xdr:to>
    <xdr:pic>
      <xdr:nvPicPr>
        <xdr:cNvPr id="7" name="Picture 6"/>
        <xdr:cNvPicPr>
          <a:picLocks noChangeAspect="1"/>
        </xdr:cNvPicPr>
      </xdr:nvPicPr>
      <xdr:blipFill>
        <a:blip xmlns:r="http://schemas.openxmlformats.org/officeDocument/2006/relationships" r:embed="rId6"/>
        <a:stretch>
          <a:fillRect/>
        </a:stretch>
      </xdr:blipFill>
      <xdr:spPr>
        <a:xfrm>
          <a:off x="8953500" y="14335125"/>
          <a:ext cx="2485714" cy="1942857"/>
        </a:xfrm>
        <a:prstGeom prst="rect">
          <a:avLst/>
        </a:prstGeom>
      </xdr:spPr>
    </xdr:pic>
    <xdr:clientData/>
  </xdr:twoCellAnchor>
  <xdr:twoCellAnchor editAs="oneCell">
    <xdr:from>
      <xdr:col>15</xdr:col>
      <xdr:colOff>314325</xdr:colOff>
      <xdr:row>74</xdr:row>
      <xdr:rowOff>47625</xdr:rowOff>
    </xdr:from>
    <xdr:to>
      <xdr:col>20</xdr:col>
      <xdr:colOff>304420</xdr:colOff>
      <xdr:row>94</xdr:row>
      <xdr:rowOff>28101</xdr:rowOff>
    </xdr:to>
    <xdr:pic>
      <xdr:nvPicPr>
        <xdr:cNvPr id="8" name="Picture 7"/>
        <xdr:cNvPicPr>
          <a:picLocks noChangeAspect="1"/>
        </xdr:cNvPicPr>
      </xdr:nvPicPr>
      <xdr:blipFill>
        <a:blip xmlns:r="http://schemas.openxmlformats.org/officeDocument/2006/relationships" r:embed="rId7"/>
        <a:stretch>
          <a:fillRect/>
        </a:stretch>
      </xdr:blipFill>
      <xdr:spPr>
        <a:xfrm>
          <a:off x="13592175" y="14144625"/>
          <a:ext cx="3038095" cy="3790476"/>
        </a:xfrm>
        <a:prstGeom prst="rect">
          <a:avLst/>
        </a:prstGeom>
      </xdr:spPr>
    </xdr:pic>
    <xdr:clientData/>
  </xdr:twoCellAnchor>
  <xdr:twoCellAnchor editAs="oneCell">
    <xdr:from>
      <xdr:col>2</xdr:col>
      <xdr:colOff>476250</xdr:colOff>
      <xdr:row>92</xdr:row>
      <xdr:rowOff>66675</xdr:rowOff>
    </xdr:from>
    <xdr:to>
      <xdr:col>3</xdr:col>
      <xdr:colOff>942739</xdr:colOff>
      <xdr:row>101</xdr:row>
      <xdr:rowOff>114080</xdr:rowOff>
    </xdr:to>
    <xdr:pic>
      <xdr:nvPicPr>
        <xdr:cNvPr id="9" name="Picture 8"/>
        <xdr:cNvPicPr>
          <a:picLocks noChangeAspect="1"/>
        </xdr:cNvPicPr>
      </xdr:nvPicPr>
      <xdr:blipFill>
        <a:blip xmlns:r="http://schemas.openxmlformats.org/officeDocument/2006/relationships" r:embed="rId8"/>
        <a:stretch>
          <a:fillRect/>
        </a:stretch>
      </xdr:blipFill>
      <xdr:spPr>
        <a:xfrm>
          <a:off x="1695450" y="17592675"/>
          <a:ext cx="1885714" cy="1761905"/>
        </a:xfrm>
        <a:prstGeom prst="rect">
          <a:avLst/>
        </a:prstGeom>
      </xdr:spPr>
    </xdr:pic>
    <xdr:clientData/>
  </xdr:twoCellAnchor>
  <xdr:twoCellAnchor editAs="oneCell">
    <xdr:from>
      <xdr:col>6</xdr:col>
      <xdr:colOff>276225</xdr:colOff>
      <xdr:row>95</xdr:row>
      <xdr:rowOff>104775</xdr:rowOff>
    </xdr:from>
    <xdr:to>
      <xdr:col>13</xdr:col>
      <xdr:colOff>123199</xdr:colOff>
      <xdr:row>113</xdr:row>
      <xdr:rowOff>37680</xdr:rowOff>
    </xdr:to>
    <xdr:pic>
      <xdr:nvPicPr>
        <xdr:cNvPr id="10" name="Picture 9"/>
        <xdr:cNvPicPr>
          <a:picLocks noChangeAspect="1"/>
        </xdr:cNvPicPr>
      </xdr:nvPicPr>
      <xdr:blipFill>
        <a:blip xmlns:r="http://schemas.openxmlformats.org/officeDocument/2006/relationships" r:embed="rId9"/>
        <a:stretch>
          <a:fillRect/>
        </a:stretch>
      </xdr:blipFill>
      <xdr:spPr>
        <a:xfrm>
          <a:off x="3933825" y="18202275"/>
          <a:ext cx="5009524" cy="3361905"/>
        </a:xfrm>
        <a:prstGeom prst="rect">
          <a:avLst/>
        </a:prstGeom>
      </xdr:spPr>
    </xdr:pic>
    <xdr:clientData/>
  </xdr:twoCellAnchor>
  <xdr:twoCellAnchor editAs="oneCell">
    <xdr:from>
      <xdr:col>7</xdr:col>
      <xdr:colOff>352425</xdr:colOff>
      <xdr:row>125</xdr:row>
      <xdr:rowOff>28575</xdr:rowOff>
    </xdr:from>
    <xdr:to>
      <xdr:col>18</xdr:col>
      <xdr:colOff>246714</xdr:colOff>
      <xdr:row>142</xdr:row>
      <xdr:rowOff>47218</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7858125" y="23841075"/>
          <a:ext cx="7495239" cy="3257143"/>
        </a:xfrm>
        <a:prstGeom prst="rect">
          <a:avLst/>
        </a:prstGeom>
      </xdr:spPr>
    </xdr:pic>
    <xdr:clientData/>
  </xdr:twoCellAnchor>
  <xdr:twoCellAnchor editAs="oneCell">
    <xdr:from>
      <xdr:col>5</xdr:col>
      <xdr:colOff>0</xdr:colOff>
      <xdr:row>151</xdr:row>
      <xdr:rowOff>0</xdr:rowOff>
    </xdr:from>
    <xdr:to>
      <xdr:col>11</xdr:col>
      <xdr:colOff>408955</xdr:colOff>
      <xdr:row>159</xdr:row>
      <xdr:rowOff>123619</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6286500" y="28765500"/>
          <a:ext cx="4961905" cy="1647619"/>
        </a:xfrm>
        <a:prstGeom prst="rect">
          <a:avLst/>
        </a:prstGeom>
      </xdr:spPr>
    </xdr:pic>
    <xdr:clientData/>
  </xdr:twoCellAnchor>
  <xdr:twoCellAnchor editAs="oneCell">
    <xdr:from>
      <xdr:col>0</xdr:col>
      <xdr:colOff>171450</xdr:colOff>
      <xdr:row>126</xdr:row>
      <xdr:rowOff>180975</xdr:rowOff>
    </xdr:from>
    <xdr:to>
      <xdr:col>7</xdr:col>
      <xdr:colOff>37179</xdr:colOff>
      <xdr:row>138</xdr:row>
      <xdr:rowOff>37832</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171450" y="24183975"/>
          <a:ext cx="7371429" cy="2142857"/>
        </a:xfrm>
        <a:prstGeom prst="rect">
          <a:avLst/>
        </a:prstGeom>
      </xdr:spPr>
    </xdr:pic>
    <xdr:clientData/>
  </xdr:twoCellAnchor>
  <xdr:twoCellAnchor editAs="oneCell">
    <xdr:from>
      <xdr:col>2</xdr:col>
      <xdr:colOff>1181100</xdr:colOff>
      <xdr:row>108</xdr:row>
      <xdr:rowOff>142875</xdr:rowOff>
    </xdr:from>
    <xdr:to>
      <xdr:col>4</xdr:col>
      <xdr:colOff>742650</xdr:colOff>
      <xdr:row>117</xdr:row>
      <xdr:rowOff>180756</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3209925" y="20716875"/>
          <a:ext cx="2400000" cy="1752381"/>
        </a:xfrm>
        <a:prstGeom prst="rect">
          <a:avLst/>
        </a:prstGeom>
      </xdr:spPr>
    </xdr:pic>
    <xdr:clientData/>
  </xdr:twoCellAnchor>
  <xdr:twoCellAnchor editAs="oneCell">
    <xdr:from>
      <xdr:col>0</xdr:col>
      <xdr:colOff>209550</xdr:colOff>
      <xdr:row>163</xdr:row>
      <xdr:rowOff>180975</xdr:rowOff>
    </xdr:from>
    <xdr:to>
      <xdr:col>10</xdr:col>
      <xdr:colOff>894051</xdr:colOff>
      <xdr:row>188</xdr:row>
      <xdr:rowOff>151809</xdr:rowOff>
    </xdr:to>
    <xdr:pic>
      <xdr:nvPicPr>
        <xdr:cNvPr id="15" name="Picture 14"/>
        <xdr:cNvPicPr>
          <a:picLocks noChangeAspect="1"/>
        </xdr:cNvPicPr>
      </xdr:nvPicPr>
      <xdr:blipFill>
        <a:blip xmlns:r="http://schemas.openxmlformats.org/officeDocument/2006/relationships" r:embed="rId14"/>
        <a:stretch>
          <a:fillRect/>
        </a:stretch>
      </xdr:blipFill>
      <xdr:spPr>
        <a:xfrm>
          <a:off x="209550" y="31232475"/>
          <a:ext cx="10400001" cy="4733334"/>
        </a:xfrm>
        <a:prstGeom prst="rect">
          <a:avLst/>
        </a:prstGeom>
      </xdr:spPr>
    </xdr:pic>
    <xdr:clientData/>
  </xdr:twoCellAnchor>
  <xdr:twoCellAnchor editAs="oneCell">
    <xdr:from>
      <xdr:col>1</xdr:col>
      <xdr:colOff>447675</xdr:colOff>
      <xdr:row>192</xdr:row>
      <xdr:rowOff>180975</xdr:rowOff>
    </xdr:from>
    <xdr:to>
      <xdr:col>7</xdr:col>
      <xdr:colOff>475385</xdr:colOff>
      <xdr:row>218</xdr:row>
      <xdr:rowOff>189880</xdr:rowOff>
    </xdr:to>
    <xdr:pic>
      <xdr:nvPicPr>
        <xdr:cNvPr id="16" name="Picture 15"/>
        <xdr:cNvPicPr>
          <a:picLocks noChangeAspect="1"/>
        </xdr:cNvPicPr>
      </xdr:nvPicPr>
      <xdr:blipFill>
        <a:blip xmlns:r="http://schemas.openxmlformats.org/officeDocument/2006/relationships" r:embed="rId15"/>
        <a:stretch>
          <a:fillRect/>
        </a:stretch>
      </xdr:blipFill>
      <xdr:spPr>
        <a:xfrm>
          <a:off x="1057275" y="36756975"/>
          <a:ext cx="6923810" cy="4961905"/>
        </a:xfrm>
        <a:prstGeom prst="rect">
          <a:avLst/>
        </a:prstGeom>
      </xdr:spPr>
    </xdr:pic>
    <xdr:clientData/>
  </xdr:twoCellAnchor>
  <xdr:twoCellAnchor editAs="oneCell">
    <xdr:from>
      <xdr:col>0</xdr:col>
      <xdr:colOff>238125</xdr:colOff>
      <xdr:row>221</xdr:row>
      <xdr:rowOff>57150</xdr:rowOff>
    </xdr:from>
    <xdr:to>
      <xdr:col>13</xdr:col>
      <xdr:colOff>455666</xdr:colOff>
      <xdr:row>250</xdr:row>
      <xdr:rowOff>18365</xdr:rowOff>
    </xdr:to>
    <xdr:pic>
      <xdr:nvPicPr>
        <xdr:cNvPr id="17" name="Picture 16"/>
        <xdr:cNvPicPr>
          <a:picLocks noChangeAspect="1"/>
        </xdr:cNvPicPr>
      </xdr:nvPicPr>
      <xdr:blipFill>
        <a:blip xmlns:r="http://schemas.openxmlformats.org/officeDocument/2006/relationships" r:embed="rId16"/>
        <a:stretch>
          <a:fillRect/>
        </a:stretch>
      </xdr:blipFill>
      <xdr:spPr>
        <a:xfrm>
          <a:off x="238125" y="42157650"/>
          <a:ext cx="12276191" cy="5485715"/>
        </a:xfrm>
        <a:prstGeom prst="rect">
          <a:avLst/>
        </a:prstGeom>
      </xdr:spPr>
    </xdr:pic>
    <xdr:clientData/>
  </xdr:twoCellAnchor>
  <xdr:twoCellAnchor editAs="oneCell">
    <xdr:from>
      <xdr:col>1</xdr:col>
      <xdr:colOff>571500</xdr:colOff>
      <xdr:row>251</xdr:row>
      <xdr:rowOff>47625</xdr:rowOff>
    </xdr:from>
    <xdr:to>
      <xdr:col>10</xdr:col>
      <xdr:colOff>141791</xdr:colOff>
      <xdr:row>273</xdr:row>
      <xdr:rowOff>94721</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1181100" y="47863125"/>
          <a:ext cx="8676191" cy="4238096"/>
        </a:xfrm>
        <a:prstGeom prst="rect">
          <a:avLst/>
        </a:prstGeom>
      </xdr:spPr>
    </xdr:pic>
    <xdr:clientData/>
  </xdr:twoCellAnchor>
  <xdr:twoCellAnchor editAs="oneCell">
    <xdr:from>
      <xdr:col>1</xdr:col>
      <xdr:colOff>619125</xdr:colOff>
      <xdr:row>275</xdr:row>
      <xdr:rowOff>85725</xdr:rowOff>
    </xdr:from>
    <xdr:to>
      <xdr:col>10</xdr:col>
      <xdr:colOff>513226</xdr:colOff>
      <xdr:row>295</xdr:row>
      <xdr:rowOff>9059</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1228725" y="52473225"/>
          <a:ext cx="9000001" cy="3733334"/>
        </a:xfrm>
        <a:prstGeom prst="rect">
          <a:avLst/>
        </a:prstGeom>
      </xdr:spPr>
    </xdr:pic>
    <xdr:clientData/>
  </xdr:twoCellAnchor>
  <xdr:twoCellAnchor editAs="oneCell">
    <xdr:from>
      <xdr:col>1</xdr:col>
      <xdr:colOff>133350</xdr:colOff>
      <xdr:row>299</xdr:row>
      <xdr:rowOff>0</xdr:rowOff>
    </xdr:from>
    <xdr:to>
      <xdr:col>13</xdr:col>
      <xdr:colOff>74777</xdr:colOff>
      <xdr:row>330</xdr:row>
      <xdr:rowOff>27834</xdr:rowOff>
    </xdr:to>
    <xdr:pic>
      <xdr:nvPicPr>
        <xdr:cNvPr id="20" name="Picture 19"/>
        <xdr:cNvPicPr>
          <a:picLocks noChangeAspect="1"/>
        </xdr:cNvPicPr>
      </xdr:nvPicPr>
      <xdr:blipFill>
        <a:blip xmlns:r="http://schemas.openxmlformats.org/officeDocument/2006/relationships" r:embed="rId19"/>
        <a:stretch>
          <a:fillRect/>
        </a:stretch>
      </xdr:blipFill>
      <xdr:spPr>
        <a:xfrm>
          <a:off x="742950" y="56959500"/>
          <a:ext cx="11390477" cy="5933334"/>
        </a:xfrm>
        <a:prstGeom prst="rect">
          <a:avLst/>
        </a:prstGeom>
      </xdr:spPr>
    </xdr:pic>
    <xdr:clientData/>
  </xdr:twoCellAnchor>
  <xdr:twoCellAnchor editAs="oneCell">
    <xdr:from>
      <xdr:col>1</xdr:col>
      <xdr:colOff>123825</xdr:colOff>
      <xdr:row>328</xdr:row>
      <xdr:rowOff>57150</xdr:rowOff>
    </xdr:from>
    <xdr:to>
      <xdr:col>12</xdr:col>
      <xdr:colOff>551042</xdr:colOff>
      <xdr:row>358</xdr:row>
      <xdr:rowOff>151674</xdr:rowOff>
    </xdr:to>
    <xdr:pic>
      <xdr:nvPicPr>
        <xdr:cNvPr id="21" name="Picture 20"/>
        <xdr:cNvPicPr>
          <a:picLocks noChangeAspect="1"/>
        </xdr:cNvPicPr>
      </xdr:nvPicPr>
      <xdr:blipFill>
        <a:blip xmlns:r="http://schemas.openxmlformats.org/officeDocument/2006/relationships" r:embed="rId20"/>
        <a:stretch>
          <a:fillRect/>
        </a:stretch>
      </xdr:blipFill>
      <xdr:spPr>
        <a:xfrm>
          <a:off x="733425" y="62541150"/>
          <a:ext cx="11266667" cy="5809524"/>
        </a:xfrm>
        <a:prstGeom prst="rect">
          <a:avLst/>
        </a:prstGeom>
      </xdr:spPr>
    </xdr:pic>
    <xdr:clientData/>
  </xdr:twoCellAnchor>
  <xdr:twoCellAnchor editAs="oneCell">
    <xdr:from>
      <xdr:col>1</xdr:col>
      <xdr:colOff>923925</xdr:colOff>
      <xdr:row>364</xdr:row>
      <xdr:rowOff>19050</xdr:rowOff>
    </xdr:from>
    <xdr:to>
      <xdr:col>13</xdr:col>
      <xdr:colOff>446304</xdr:colOff>
      <xdr:row>395</xdr:row>
      <xdr:rowOff>56408</xdr:rowOff>
    </xdr:to>
    <xdr:pic>
      <xdr:nvPicPr>
        <xdr:cNvPr id="22" name="Picture 21"/>
        <xdr:cNvPicPr>
          <a:picLocks noChangeAspect="1"/>
        </xdr:cNvPicPr>
      </xdr:nvPicPr>
      <xdr:blipFill>
        <a:blip xmlns:r="http://schemas.openxmlformats.org/officeDocument/2006/relationships" r:embed="rId21"/>
        <a:stretch>
          <a:fillRect/>
        </a:stretch>
      </xdr:blipFill>
      <xdr:spPr>
        <a:xfrm>
          <a:off x="1533525" y="71589900"/>
          <a:ext cx="10971429" cy="5942858"/>
        </a:xfrm>
        <a:prstGeom prst="rect">
          <a:avLst/>
        </a:prstGeom>
      </xdr:spPr>
    </xdr:pic>
    <xdr:clientData/>
  </xdr:twoCellAnchor>
  <xdr:twoCellAnchor editAs="oneCell">
    <xdr:from>
      <xdr:col>1</xdr:col>
      <xdr:colOff>0</xdr:colOff>
      <xdr:row>400</xdr:row>
      <xdr:rowOff>0</xdr:rowOff>
    </xdr:from>
    <xdr:to>
      <xdr:col>14</xdr:col>
      <xdr:colOff>474684</xdr:colOff>
      <xdr:row>428</xdr:row>
      <xdr:rowOff>161238</xdr:rowOff>
    </xdr:to>
    <xdr:pic>
      <xdr:nvPicPr>
        <xdr:cNvPr id="23" name="Picture 22"/>
        <xdr:cNvPicPr>
          <a:picLocks noChangeAspect="1"/>
        </xdr:cNvPicPr>
      </xdr:nvPicPr>
      <xdr:blipFill>
        <a:blip xmlns:r="http://schemas.openxmlformats.org/officeDocument/2006/relationships" r:embed="rId22"/>
        <a:stretch>
          <a:fillRect/>
        </a:stretch>
      </xdr:blipFill>
      <xdr:spPr>
        <a:xfrm>
          <a:off x="609600" y="78428850"/>
          <a:ext cx="12533334" cy="5495238"/>
        </a:xfrm>
        <a:prstGeom prst="rect">
          <a:avLst/>
        </a:prstGeom>
      </xdr:spPr>
    </xdr:pic>
    <xdr:clientData/>
  </xdr:twoCellAnchor>
  <xdr:twoCellAnchor editAs="oneCell">
    <xdr:from>
      <xdr:col>1</xdr:col>
      <xdr:colOff>0</xdr:colOff>
      <xdr:row>432</xdr:row>
      <xdr:rowOff>0</xdr:rowOff>
    </xdr:from>
    <xdr:to>
      <xdr:col>15</xdr:col>
      <xdr:colOff>131751</xdr:colOff>
      <xdr:row>462</xdr:row>
      <xdr:rowOff>18334</xdr:rowOff>
    </xdr:to>
    <xdr:pic>
      <xdr:nvPicPr>
        <xdr:cNvPr id="24" name="Picture 23"/>
        <xdr:cNvPicPr>
          <a:picLocks noChangeAspect="1"/>
        </xdr:cNvPicPr>
      </xdr:nvPicPr>
      <xdr:blipFill>
        <a:blip xmlns:r="http://schemas.openxmlformats.org/officeDocument/2006/relationships" r:embed="rId23"/>
        <a:stretch>
          <a:fillRect/>
        </a:stretch>
      </xdr:blipFill>
      <xdr:spPr>
        <a:xfrm>
          <a:off x="609600" y="84524850"/>
          <a:ext cx="12800001" cy="5733334"/>
        </a:xfrm>
        <a:prstGeom prst="rect">
          <a:avLst/>
        </a:prstGeom>
      </xdr:spPr>
    </xdr:pic>
    <xdr:clientData/>
  </xdr:twoCellAnchor>
  <xdr:twoCellAnchor editAs="oneCell">
    <xdr:from>
      <xdr:col>1</xdr:col>
      <xdr:colOff>209550</xdr:colOff>
      <xdr:row>462</xdr:row>
      <xdr:rowOff>0</xdr:rowOff>
    </xdr:from>
    <xdr:to>
      <xdr:col>14</xdr:col>
      <xdr:colOff>579472</xdr:colOff>
      <xdr:row>487</xdr:row>
      <xdr:rowOff>189881</xdr:rowOff>
    </xdr:to>
    <xdr:pic>
      <xdr:nvPicPr>
        <xdr:cNvPr id="25" name="Picture 24"/>
        <xdr:cNvPicPr>
          <a:picLocks noChangeAspect="1"/>
        </xdr:cNvPicPr>
      </xdr:nvPicPr>
      <xdr:blipFill>
        <a:blip xmlns:r="http://schemas.openxmlformats.org/officeDocument/2006/relationships" r:embed="rId24"/>
        <a:stretch>
          <a:fillRect/>
        </a:stretch>
      </xdr:blipFill>
      <xdr:spPr>
        <a:xfrm>
          <a:off x="819150" y="90239850"/>
          <a:ext cx="12428572" cy="4952381"/>
        </a:xfrm>
        <a:prstGeom prst="rect">
          <a:avLst/>
        </a:prstGeom>
      </xdr:spPr>
    </xdr:pic>
    <xdr:clientData/>
  </xdr:twoCellAnchor>
  <xdr:twoCellAnchor editAs="oneCell">
    <xdr:from>
      <xdr:col>1</xdr:col>
      <xdr:colOff>514350</xdr:colOff>
      <xdr:row>488</xdr:row>
      <xdr:rowOff>76200</xdr:rowOff>
    </xdr:from>
    <xdr:to>
      <xdr:col>14</xdr:col>
      <xdr:colOff>560463</xdr:colOff>
      <xdr:row>511</xdr:row>
      <xdr:rowOff>113748</xdr:rowOff>
    </xdr:to>
    <xdr:pic>
      <xdr:nvPicPr>
        <xdr:cNvPr id="27" name="Picture 26"/>
        <xdr:cNvPicPr>
          <a:picLocks noChangeAspect="1"/>
        </xdr:cNvPicPr>
      </xdr:nvPicPr>
      <xdr:blipFill>
        <a:blip xmlns:r="http://schemas.openxmlformats.org/officeDocument/2006/relationships" r:embed="rId25"/>
        <a:stretch>
          <a:fillRect/>
        </a:stretch>
      </xdr:blipFill>
      <xdr:spPr>
        <a:xfrm>
          <a:off x="1123950" y="95269050"/>
          <a:ext cx="12104763" cy="4419048"/>
        </a:xfrm>
        <a:prstGeom prst="rect">
          <a:avLst/>
        </a:prstGeom>
      </xdr:spPr>
    </xdr:pic>
    <xdr:clientData/>
  </xdr:twoCellAnchor>
  <xdr:twoCellAnchor editAs="oneCell">
    <xdr:from>
      <xdr:col>1</xdr:col>
      <xdr:colOff>933450</xdr:colOff>
      <xdr:row>394</xdr:row>
      <xdr:rowOff>28575</xdr:rowOff>
    </xdr:from>
    <xdr:to>
      <xdr:col>13</xdr:col>
      <xdr:colOff>36782</xdr:colOff>
      <xdr:row>426</xdr:row>
      <xdr:rowOff>65909</xdr:rowOff>
    </xdr:to>
    <xdr:pic>
      <xdr:nvPicPr>
        <xdr:cNvPr id="29" name="Picture 28"/>
        <xdr:cNvPicPr>
          <a:picLocks noChangeAspect="1"/>
        </xdr:cNvPicPr>
      </xdr:nvPicPr>
      <xdr:blipFill>
        <a:blip xmlns:r="http://schemas.openxmlformats.org/officeDocument/2006/relationships" r:embed="rId26"/>
        <a:stretch>
          <a:fillRect/>
        </a:stretch>
      </xdr:blipFill>
      <xdr:spPr>
        <a:xfrm>
          <a:off x="1543050" y="77314425"/>
          <a:ext cx="10552382" cy="613333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9</xdr:col>
      <xdr:colOff>123276</xdr:colOff>
      <xdr:row>3</xdr:row>
      <xdr:rowOff>28524</xdr:rowOff>
    </xdr:to>
    <xdr:pic>
      <xdr:nvPicPr>
        <xdr:cNvPr id="2" name="Picture 1"/>
        <xdr:cNvPicPr>
          <a:picLocks noChangeAspect="1"/>
        </xdr:cNvPicPr>
      </xdr:nvPicPr>
      <xdr:blipFill>
        <a:blip xmlns:r="http://schemas.openxmlformats.org/officeDocument/2006/relationships" r:embed="rId1"/>
        <a:stretch>
          <a:fillRect/>
        </a:stretch>
      </xdr:blipFill>
      <xdr:spPr>
        <a:xfrm>
          <a:off x="1219200" y="190500"/>
          <a:ext cx="4390476" cy="409524"/>
        </a:xfrm>
        <a:prstGeom prst="rect">
          <a:avLst/>
        </a:prstGeom>
      </xdr:spPr>
    </xdr:pic>
    <xdr:clientData/>
  </xdr:twoCellAnchor>
  <xdr:twoCellAnchor editAs="oneCell">
    <xdr:from>
      <xdr:col>1</xdr:col>
      <xdr:colOff>0</xdr:colOff>
      <xdr:row>4</xdr:row>
      <xdr:rowOff>0</xdr:rowOff>
    </xdr:from>
    <xdr:to>
      <xdr:col>21</xdr:col>
      <xdr:colOff>379429</xdr:colOff>
      <xdr:row>34</xdr:row>
      <xdr:rowOff>46905</xdr:rowOff>
    </xdr:to>
    <xdr:pic>
      <xdr:nvPicPr>
        <xdr:cNvPr id="3" name="Picture 2"/>
        <xdr:cNvPicPr>
          <a:picLocks noChangeAspect="1"/>
        </xdr:cNvPicPr>
      </xdr:nvPicPr>
      <xdr:blipFill>
        <a:blip xmlns:r="http://schemas.openxmlformats.org/officeDocument/2006/relationships" r:embed="rId2"/>
        <a:stretch>
          <a:fillRect/>
        </a:stretch>
      </xdr:blipFill>
      <xdr:spPr>
        <a:xfrm>
          <a:off x="609600" y="762000"/>
          <a:ext cx="12571429" cy="5761905"/>
        </a:xfrm>
        <a:prstGeom prst="rect">
          <a:avLst/>
        </a:prstGeom>
      </xdr:spPr>
    </xdr:pic>
    <xdr:clientData/>
  </xdr:twoCellAnchor>
  <xdr:twoCellAnchor editAs="oneCell">
    <xdr:from>
      <xdr:col>21</xdr:col>
      <xdr:colOff>381000</xdr:colOff>
      <xdr:row>17</xdr:row>
      <xdr:rowOff>104775</xdr:rowOff>
    </xdr:from>
    <xdr:to>
      <xdr:col>32</xdr:col>
      <xdr:colOff>265877</xdr:colOff>
      <xdr:row>25</xdr:row>
      <xdr:rowOff>142680</xdr:rowOff>
    </xdr:to>
    <xdr:pic>
      <xdr:nvPicPr>
        <xdr:cNvPr id="4" name="Picture 3"/>
        <xdr:cNvPicPr>
          <a:picLocks noChangeAspect="1"/>
        </xdr:cNvPicPr>
      </xdr:nvPicPr>
      <xdr:blipFill>
        <a:blip xmlns:r="http://schemas.openxmlformats.org/officeDocument/2006/relationships" r:embed="rId3"/>
        <a:stretch>
          <a:fillRect/>
        </a:stretch>
      </xdr:blipFill>
      <xdr:spPr>
        <a:xfrm>
          <a:off x="13182600" y="3343275"/>
          <a:ext cx="6590477" cy="1561905"/>
        </a:xfrm>
        <a:prstGeom prst="rect">
          <a:avLst/>
        </a:prstGeom>
      </xdr:spPr>
    </xdr:pic>
    <xdr:clientData/>
  </xdr:twoCellAnchor>
  <xdr:twoCellAnchor editAs="oneCell">
    <xdr:from>
      <xdr:col>2</xdr:col>
      <xdr:colOff>95250</xdr:colOff>
      <xdr:row>36</xdr:row>
      <xdr:rowOff>0</xdr:rowOff>
    </xdr:from>
    <xdr:to>
      <xdr:col>18</xdr:col>
      <xdr:colOff>398794</xdr:colOff>
      <xdr:row>49</xdr:row>
      <xdr:rowOff>47310</xdr:rowOff>
    </xdr:to>
    <xdr:pic>
      <xdr:nvPicPr>
        <xdr:cNvPr id="5" name="Picture 4"/>
        <xdr:cNvPicPr>
          <a:picLocks noChangeAspect="1"/>
        </xdr:cNvPicPr>
      </xdr:nvPicPr>
      <xdr:blipFill>
        <a:blip xmlns:r="http://schemas.openxmlformats.org/officeDocument/2006/relationships" r:embed="rId4"/>
        <a:stretch>
          <a:fillRect/>
        </a:stretch>
      </xdr:blipFill>
      <xdr:spPr>
        <a:xfrm>
          <a:off x="1314450" y="6858000"/>
          <a:ext cx="10057144" cy="2523810"/>
        </a:xfrm>
        <a:prstGeom prst="rect">
          <a:avLst/>
        </a:prstGeom>
      </xdr:spPr>
    </xdr:pic>
    <xdr:clientData/>
  </xdr:twoCellAnchor>
  <xdr:twoCellAnchor editAs="oneCell">
    <xdr:from>
      <xdr:col>14</xdr:col>
      <xdr:colOff>514350</xdr:colOff>
      <xdr:row>50</xdr:row>
      <xdr:rowOff>85725</xdr:rowOff>
    </xdr:from>
    <xdr:to>
      <xdr:col>31</xdr:col>
      <xdr:colOff>208294</xdr:colOff>
      <xdr:row>59</xdr:row>
      <xdr:rowOff>66463</xdr:rowOff>
    </xdr:to>
    <xdr:pic>
      <xdr:nvPicPr>
        <xdr:cNvPr id="6" name="Picture 5"/>
        <xdr:cNvPicPr>
          <a:picLocks noChangeAspect="1"/>
        </xdr:cNvPicPr>
      </xdr:nvPicPr>
      <xdr:blipFill>
        <a:blip xmlns:r="http://schemas.openxmlformats.org/officeDocument/2006/relationships" r:embed="rId5"/>
        <a:stretch>
          <a:fillRect/>
        </a:stretch>
      </xdr:blipFill>
      <xdr:spPr>
        <a:xfrm>
          <a:off x="9048750" y="9610725"/>
          <a:ext cx="10057144" cy="1695238"/>
        </a:xfrm>
        <a:prstGeom prst="rect">
          <a:avLst/>
        </a:prstGeom>
      </xdr:spPr>
    </xdr:pic>
    <xdr:clientData/>
  </xdr:twoCellAnchor>
  <xdr:twoCellAnchor editAs="oneCell">
    <xdr:from>
      <xdr:col>1</xdr:col>
      <xdr:colOff>180975</xdr:colOff>
      <xdr:row>50</xdr:row>
      <xdr:rowOff>57150</xdr:rowOff>
    </xdr:from>
    <xdr:to>
      <xdr:col>14</xdr:col>
      <xdr:colOff>94271</xdr:colOff>
      <xdr:row>81</xdr:row>
      <xdr:rowOff>94508</xdr:rowOff>
    </xdr:to>
    <xdr:pic>
      <xdr:nvPicPr>
        <xdr:cNvPr id="9" name="Picture 8"/>
        <xdr:cNvPicPr>
          <a:picLocks noChangeAspect="1"/>
        </xdr:cNvPicPr>
      </xdr:nvPicPr>
      <xdr:blipFill>
        <a:blip xmlns:r="http://schemas.openxmlformats.org/officeDocument/2006/relationships" r:embed="rId6"/>
        <a:stretch>
          <a:fillRect/>
        </a:stretch>
      </xdr:blipFill>
      <xdr:spPr>
        <a:xfrm>
          <a:off x="790575" y="9582150"/>
          <a:ext cx="7838096" cy="5942858"/>
        </a:xfrm>
        <a:prstGeom prst="rect">
          <a:avLst/>
        </a:prstGeom>
      </xdr:spPr>
    </xdr:pic>
    <xdr:clientData/>
  </xdr:twoCellAnchor>
  <xdr:twoCellAnchor editAs="oneCell">
    <xdr:from>
      <xdr:col>6</xdr:col>
      <xdr:colOff>171450</xdr:colOff>
      <xdr:row>81</xdr:row>
      <xdr:rowOff>152400</xdr:rowOff>
    </xdr:from>
    <xdr:to>
      <xdr:col>14</xdr:col>
      <xdr:colOff>161317</xdr:colOff>
      <xdr:row>93</xdr:row>
      <xdr:rowOff>28305</xdr:rowOff>
    </xdr:to>
    <xdr:pic>
      <xdr:nvPicPr>
        <xdr:cNvPr id="10" name="Picture 9"/>
        <xdr:cNvPicPr>
          <a:picLocks noChangeAspect="1"/>
        </xdr:cNvPicPr>
      </xdr:nvPicPr>
      <xdr:blipFill>
        <a:blip xmlns:r="http://schemas.openxmlformats.org/officeDocument/2006/relationships" r:embed="rId7"/>
        <a:stretch>
          <a:fillRect/>
        </a:stretch>
      </xdr:blipFill>
      <xdr:spPr>
        <a:xfrm>
          <a:off x="3829050" y="15582900"/>
          <a:ext cx="4866667" cy="2161905"/>
        </a:xfrm>
        <a:prstGeom prst="rect">
          <a:avLst/>
        </a:prstGeom>
      </xdr:spPr>
    </xdr:pic>
    <xdr:clientData/>
  </xdr:twoCellAnchor>
  <xdr:twoCellAnchor editAs="oneCell">
    <xdr:from>
      <xdr:col>6</xdr:col>
      <xdr:colOff>66675</xdr:colOff>
      <xdr:row>93</xdr:row>
      <xdr:rowOff>38100</xdr:rowOff>
    </xdr:from>
    <xdr:to>
      <xdr:col>22</xdr:col>
      <xdr:colOff>217838</xdr:colOff>
      <xdr:row>115</xdr:row>
      <xdr:rowOff>9005</xdr:rowOff>
    </xdr:to>
    <xdr:pic>
      <xdr:nvPicPr>
        <xdr:cNvPr id="11" name="Picture 10"/>
        <xdr:cNvPicPr>
          <a:picLocks noChangeAspect="1"/>
        </xdr:cNvPicPr>
      </xdr:nvPicPr>
      <xdr:blipFill>
        <a:blip xmlns:r="http://schemas.openxmlformats.org/officeDocument/2006/relationships" r:embed="rId8"/>
        <a:stretch>
          <a:fillRect/>
        </a:stretch>
      </xdr:blipFill>
      <xdr:spPr>
        <a:xfrm>
          <a:off x="3724275" y="17754600"/>
          <a:ext cx="9904763" cy="4161905"/>
        </a:xfrm>
        <a:prstGeom prst="rect">
          <a:avLst/>
        </a:prstGeom>
      </xdr:spPr>
    </xdr:pic>
    <xdr:clientData/>
  </xdr:twoCellAnchor>
  <xdr:twoCellAnchor editAs="oneCell">
    <xdr:from>
      <xdr:col>6</xdr:col>
      <xdr:colOff>0</xdr:colOff>
      <xdr:row>117</xdr:row>
      <xdr:rowOff>0</xdr:rowOff>
    </xdr:from>
    <xdr:to>
      <xdr:col>22</xdr:col>
      <xdr:colOff>74972</xdr:colOff>
      <xdr:row>141</xdr:row>
      <xdr:rowOff>47048</xdr:rowOff>
    </xdr:to>
    <xdr:pic>
      <xdr:nvPicPr>
        <xdr:cNvPr id="12" name="Picture 11"/>
        <xdr:cNvPicPr>
          <a:picLocks noChangeAspect="1"/>
        </xdr:cNvPicPr>
      </xdr:nvPicPr>
      <xdr:blipFill>
        <a:blip xmlns:r="http://schemas.openxmlformats.org/officeDocument/2006/relationships" r:embed="rId9"/>
        <a:stretch>
          <a:fillRect/>
        </a:stretch>
      </xdr:blipFill>
      <xdr:spPr>
        <a:xfrm>
          <a:off x="3657600" y="22288500"/>
          <a:ext cx="9828572" cy="4619048"/>
        </a:xfrm>
        <a:prstGeom prst="rect">
          <a:avLst/>
        </a:prstGeom>
      </xdr:spPr>
    </xdr:pic>
    <xdr:clientData/>
  </xdr:twoCellAnchor>
  <xdr:twoCellAnchor editAs="oneCell">
    <xdr:from>
      <xdr:col>6</xdr:col>
      <xdr:colOff>0</xdr:colOff>
      <xdr:row>144</xdr:row>
      <xdr:rowOff>0</xdr:rowOff>
    </xdr:from>
    <xdr:to>
      <xdr:col>22</xdr:col>
      <xdr:colOff>36877</xdr:colOff>
      <xdr:row>168</xdr:row>
      <xdr:rowOff>113715</xdr:rowOff>
    </xdr:to>
    <xdr:pic>
      <xdr:nvPicPr>
        <xdr:cNvPr id="13" name="Picture 12"/>
        <xdr:cNvPicPr>
          <a:picLocks noChangeAspect="1"/>
        </xdr:cNvPicPr>
      </xdr:nvPicPr>
      <xdr:blipFill>
        <a:blip xmlns:r="http://schemas.openxmlformats.org/officeDocument/2006/relationships" r:embed="rId10"/>
        <a:stretch>
          <a:fillRect/>
        </a:stretch>
      </xdr:blipFill>
      <xdr:spPr>
        <a:xfrm>
          <a:off x="3657600" y="27432000"/>
          <a:ext cx="9790477" cy="4685715"/>
        </a:xfrm>
        <a:prstGeom prst="rect">
          <a:avLst/>
        </a:prstGeom>
      </xdr:spPr>
    </xdr:pic>
    <xdr:clientData/>
  </xdr:twoCellAnchor>
  <xdr:twoCellAnchor editAs="oneCell">
    <xdr:from>
      <xdr:col>19</xdr:col>
      <xdr:colOff>447675</xdr:colOff>
      <xdr:row>62</xdr:row>
      <xdr:rowOff>57150</xdr:rowOff>
    </xdr:from>
    <xdr:to>
      <xdr:col>38</xdr:col>
      <xdr:colOff>236704</xdr:colOff>
      <xdr:row>83</xdr:row>
      <xdr:rowOff>94746</xdr:rowOff>
    </xdr:to>
    <xdr:pic>
      <xdr:nvPicPr>
        <xdr:cNvPr id="14" name="Picture 13"/>
        <xdr:cNvPicPr>
          <a:picLocks noChangeAspect="1"/>
        </xdr:cNvPicPr>
      </xdr:nvPicPr>
      <xdr:blipFill>
        <a:blip xmlns:r="http://schemas.openxmlformats.org/officeDocument/2006/relationships" r:embed="rId11"/>
        <a:stretch>
          <a:fillRect/>
        </a:stretch>
      </xdr:blipFill>
      <xdr:spPr>
        <a:xfrm>
          <a:off x="12030075" y="11868150"/>
          <a:ext cx="11371429" cy="4038096"/>
        </a:xfrm>
        <a:prstGeom prst="rect">
          <a:avLst/>
        </a:prstGeom>
      </xdr:spPr>
    </xdr:pic>
    <xdr:clientData/>
  </xdr:twoCellAnchor>
  <xdr:twoCellAnchor editAs="oneCell">
    <xdr:from>
      <xdr:col>20</xdr:col>
      <xdr:colOff>19050</xdr:colOff>
      <xdr:row>83</xdr:row>
      <xdr:rowOff>142875</xdr:rowOff>
    </xdr:from>
    <xdr:to>
      <xdr:col>29</xdr:col>
      <xdr:colOff>132650</xdr:colOff>
      <xdr:row>94</xdr:row>
      <xdr:rowOff>142613</xdr:rowOff>
    </xdr:to>
    <xdr:pic>
      <xdr:nvPicPr>
        <xdr:cNvPr id="15" name="Picture 14"/>
        <xdr:cNvPicPr>
          <a:picLocks noChangeAspect="1"/>
        </xdr:cNvPicPr>
      </xdr:nvPicPr>
      <xdr:blipFill>
        <a:blip xmlns:r="http://schemas.openxmlformats.org/officeDocument/2006/relationships" r:embed="rId12"/>
        <a:stretch>
          <a:fillRect/>
        </a:stretch>
      </xdr:blipFill>
      <xdr:spPr>
        <a:xfrm>
          <a:off x="12211050" y="15954375"/>
          <a:ext cx="5600000" cy="2095238"/>
        </a:xfrm>
        <a:prstGeom prst="rect">
          <a:avLst/>
        </a:prstGeom>
      </xdr:spPr>
    </xdr:pic>
    <xdr:clientData/>
  </xdr:twoCellAnchor>
  <xdr:twoCellAnchor editAs="oneCell">
    <xdr:from>
      <xdr:col>38</xdr:col>
      <xdr:colOff>314325</xdr:colOff>
      <xdr:row>62</xdr:row>
      <xdr:rowOff>67819</xdr:rowOff>
    </xdr:from>
    <xdr:to>
      <xdr:col>55</xdr:col>
      <xdr:colOff>65228</xdr:colOff>
      <xdr:row>75</xdr:row>
      <xdr:rowOff>94892</xdr:rowOff>
    </xdr:to>
    <xdr:pic>
      <xdr:nvPicPr>
        <xdr:cNvPr id="16" name="Picture 15"/>
        <xdr:cNvPicPr>
          <a:picLocks noChangeAspect="1"/>
        </xdr:cNvPicPr>
      </xdr:nvPicPr>
      <xdr:blipFill>
        <a:blip xmlns:r="http://schemas.openxmlformats.org/officeDocument/2006/relationships" r:embed="rId13"/>
        <a:stretch>
          <a:fillRect/>
        </a:stretch>
      </xdr:blipFill>
      <xdr:spPr>
        <a:xfrm>
          <a:off x="23479125" y="11878819"/>
          <a:ext cx="10114103" cy="2503573"/>
        </a:xfrm>
        <a:prstGeom prst="rect">
          <a:avLst/>
        </a:prstGeom>
      </xdr:spPr>
    </xdr:pic>
    <xdr:clientData/>
  </xdr:twoCellAnchor>
  <xdr:twoCellAnchor editAs="oneCell">
    <xdr:from>
      <xdr:col>21</xdr:col>
      <xdr:colOff>400050</xdr:colOff>
      <xdr:row>29</xdr:row>
      <xdr:rowOff>74346</xdr:rowOff>
    </xdr:from>
    <xdr:to>
      <xdr:col>34</xdr:col>
      <xdr:colOff>465490</xdr:colOff>
      <xdr:row>47</xdr:row>
      <xdr:rowOff>170905</xdr:rowOff>
    </xdr:to>
    <xdr:pic>
      <xdr:nvPicPr>
        <xdr:cNvPr id="17" name="Picture 16"/>
        <xdr:cNvPicPr>
          <a:picLocks noChangeAspect="1"/>
        </xdr:cNvPicPr>
      </xdr:nvPicPr>
      <xdr:blipFill>
        <a:blip xmlns:r="http://schemas.openxmlformats.org/officeDocument/2006/relationships" r:embed="rId14"/>
        <a:stretch>
          <a:fillRect/>
        </a:stretch>
      </xdr:blipFill>
      <xdr:spPr>
        <a:xfrm>
          <a:off x="13201650" y="5598846"/>
          <a:ext cx="7990240" cy="352555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238125</xdr:colOff>
      <xdr:row>0</xdr:row>
      <xdr:rowOff>85725</xdr:rowOff>
    </xdr:from>
    <xdr:to>
      <xdr:col>21</xdr:col>
      <xdr:colOff>160335</xdr:colOff>
      <xdr:row>32</xdr:row>
      <xdr:rowOff>27821</xdr:rowOff>
    </xdr:to>
    <xdr:pic>
      <xdr:nvPicPr>
        <xdr:cNvPr id="2" name="Picture 1"/>
        <xdr:cNvPicPr>
          <a:picLocks noChangeAspect="1"/>
        </xdr:cNvPicPr>
      </xdr:nvPicPr>
      <xdr:blipFill>
        <a:blip xmlns:r="http://schemas.openxmlformats.org/officeDocument/2006/relationships" r:embed="rId1"/>
        <a:stretch>
          <a:fillRect/>
        </a:stretch>
      </xdr:blipFill>
      <xdr:spPr>
        <a:xfrm>
          <a:off x="238125" y="85725"/>
          <a:ext cx="12723810" cy="6038096"/>
        </a:xfrm>
        <a:prstGeom prst="rect">
          <a:avLst/>
        </a:prstGeom>
      </xdr:spPr>
    </xdr:pic>
    <xdr:clientData/>
  </xdr:twoCellAnchor>
  <xdr:twoCellAnchor editAs="oneCell">
    <xdr:from>
      <xdr:col>4</xdr:col>
      <xdr:colOff>0</xdr:colOff>
      <xdr:row>33</xdr:row>
      <xdr:rowOff>0</xdr:rowOff>
    </xdr:from>
    <xdr:to>
      <xdr:col>20</xdr:col>
      <xdr:colOff>55924</xdr:colOff>
      <xdr:row>50</xdr:row>
      <xdr:rowOff>28167</xdr:rowOff>
    </xdr:to>
    <xdr:pic>
      <xdr:nvPicPr>
        <xdr:cNvPr id="3" name="Picture 2"/>
        <xdr:cNvPicPr>
          <a:picLocks noChangeAspect="1"/>
        </xdr:cNvPicPr>
      </xdr:nvPicPr>
      <xdr:blipFill>
        <a:blip xmlns:r="http://schemas.openxmlformats.org/officeDocument/2006/relationships" r:embed="rId2"/>
        <a:stretch>
          <a:fillRect/>
        </a:stretch>
      </xdr:blipFill>
      <xdr:spPr>
        <a:xfrm>
          <a:off x="2438400" y="6286500"/>
          <a:ext cx="9809524" cy="3266667"/>
        </a:xfrm>
        <a:prstGeom prst="rect">
          <a:avLst/>
        </a:prstGeom>
      </xdr:spPr>
    </xdr:pic>
    <xdr:clientData/>
  </xdr:twoCellAnchor>
  <xdr:twoCellAnchor editAs="oneCell">
    <xdr:from>
      <xdr:col>1</xdr:col>
      <xdr:colOff>161925</xdr:colOff>
      <xdr:row>48</xdr:row>
      <xdr:rowOff>114300</xdr:rowOff>
    </xdr:from>
    <xdr:to>
      <xdr:col>17</xdr:col>
      <xdr:colOff>409704</xdr:colOff>
      <xdr:row>67</xdr:row>
      <xdr:rowOff>94859</xdr:rowOff>
    </xdr:to>
    <xdr:pic>
      <xdr:nvPicPr>
        <xdr:cNvPr id="4" name="Picture 3"/>
        <xdr:cNvPicPr>
          <a:picLocks noChangeAspect="1"/>
        </xdr:cNvPicPr>
      </xdr:nvPicPr>
      <xdr:blipFill>
        <a:blip xmlns:r="http://schemas.openxmlformats.org/officeDocument/2006/relationships" r:embed="rId3"/>
        <a:stretch>
          <a:fillRect/>
        </a:stretch>
      </xdr:blipFill>
      <xdr:spPr>
        <a:xfrm>
          <a:off x="771525" y="9258300"/>
          <a:ext cx="10001379" cy="3600059"/>
        </a:xfrm>
        <a:prstGeom prst="rect">
          <a:avLst/>
        </a:prstGeom>
      </xdr:spPr>
    </xdr:pic>
    <xdr:clientData/>
  </xdr:twoCellAnchor>
  <xdr:twoCellAnchor editAs="oneCell">
    <xdr:from>
      <xdr:col>18</xdr:col>
      <xdr:colOff>0</xdr:colOff>
      <xdr:row>67</xdr:row>
      <xdr:rowOff>0</xdr:rowOff>
    </xdr:from>
    <xdr:to>
      <xdr:col>36</xdr:col>
      <xdr:colOff>341486</xdr:colOff>
      <xdr:row>97</xdr:row>
      <xdr:rowOff>189762</xdr:rowOff>
    </xdr:to>
    <xdr:pic>
      <xdr:nvPicPr>
        <xdr:cNvPr id="5" name="Picture 4"/>
        <xdr:cNvPicPr>
          <a:picLocks noChangeAspect="1"/>
        </xdr:cNvPicPr>
      </xdr:nvPicPr>
      <xdr:blipFill>
        <a:blip xmlns:r="http://schemas.openxmlformats.org/officeDocument/2006/relationships" r:embed="rId4"/>
        <a:stretch>
          <a:fillRect/>
        </a:stretch>
      </xdr:blipFill>
      <xdr:spPr>
        <a:xfrm>
          <a:off x="10972800" y="12763500"/>
          <a:ext cx="11314286" cy="5904762"/>
        </a:xfrm>
        <a:prstGeom prst="rect">
          <a:avLst/>
        </a:prstGeom>
      </xdr:spPr>
    </xdr:pic>
    <xdr:clientData/>
  </xdr:twoCellAnchor>
  <xdr:twoCellAnchor editAs="oneCell">
    <xdr:from>
      <xdr:col>37</xdr:col>
      <xdr:colOff>0</xdr:colOff>
      <xdr:row>68</xdr:row>
      <xdr:rowOff>0</xdr:rowOff>
    </xdr:from>
    <xdr:to>
      <xdr:col>57</xdr:col>
      <xdr:colOff>598477</xdr:colOff>
      <xdr:row>94</xdr:row>
      <xdr:rowOff>161286</xdr:rowOff>
    </xdr:to>
    <xdr:pic>
      <xdr:nvPicPr>
        <xdr:cNvPr id="6" name="Picture 5"/>
        <xdr:cNvPicPr>
          <a:picLocks noChangeAspect="1"/>
        </xdr:cNvPicPr>
      </xdr:nvPicPr>
      <xdr:blipFill>
        <a:blip xmlns:r="http://schemas.openxmlformats.org/officeDocument/2006/relationships" r:embed="rId5"/>
        <a:stretch>
          <a:fillRect/>
        </a:stretch>
      </xdr:blipFill>
      <xdr:spPr>
        <a:xfrm>
          <a:off x="22555200" y="12954000"/>
          <a:ext cx="12790477" cy="5114286"/>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21</xdr:col>
      <xdr:colOff>417525</xdr:colOff>
      <xdr:row>33</xdr:row>
      <xdr:rowOff>94500</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381000"/>
          <a:ext cx="12609525" cy="6000000"/>
        </a:xfrm>
        <a:prstGeom prst="rect">
          <a:avLst/>
        </a:prstGeom>
      </xdr:spPr>
    </xdr:pic>
    <xdr:clientData/>
  </xdr:twoCellAnchor>
  <xdr:twoCellAnchor editAs="oneCell">
    <xdr:from>
      <xdr:col>1</xdr:col>
      <xdr:colOff>209550</xdr:colOff>
      <xdr:row>33</xdr:row>
      <xdr:rowOff>114300</xdr:rowOff>
    </xdr:from>
    <xdr:to>
      <xdr:col>21</xdr:col>
      <xdr:colOff>503265</xdr:colOff>
      <xdr:row>45</xdr:row>
      <xdr:rowOff>123416</xdr:rowOff>
    </xdr:to>
    <xdr:pic>
      <xdr:nvPicPr>
        <xdr:cNvPr id="3" name="Picture 2"/>
        <xdr:cNvPicPr>
          <a:picLocks noChangeAspect="1"/>
        </xdr:cNvPicPr>
      </xdr:nvPicPr>
      <xdr:blipFill rotWithShape="1">
        <a:blip xmlns:r="http://schemas.openxmlformats.org/officeDocument/2006/relationships" r:embed="rId2"/>
        <a:srcRect t="29945"/>
        <a:stretch/>
      </xdr:blipFill>
      <xdr:spPr>
        <a:xfrm>
          <a:off x="819150" y="6400800"/>
          <a:ext cx="12485715" cy="2295116"/>
        </a:xfrm>
        <a:prstGeom prst="rect">
          <a:avLst/>
        </a:prstGeom>
      </xdr:spPr>
    </xdr:pic>
    <xdr:clientData/>
  </xdr:twoCellAnchor>
  <xdr:twoCellAnchor editAs="oneCell">
    <xdr:from>
      <xdr:col>6</xdr:col>
      <xdr:colOff>0</xdr:colOff>
      <xdr:row>49</xdr:row>
      <xdr:rowOff>0</xdr:rowOff>
    </xdr:from>
    <xdr:to>
      <xdr:col>24</xdr:col>
      <xdr:colOff>322439</xdr:colOff>
      <xdr:row>80</xdr:row>
      <xdr:rowOff>65929</xdr:rowOff>
    </xdr:to>
    <xdr:pic>
      <xdr:nvPicPr>
        <xdr:cNvPr id="4" name="Picture 3"/>
        <xdr:cNvPicPr>
          <a:picLocks noChangeAspect="1"/>
        </xdr:cNvPicPr>
      </xdr:nvPicPr>
      <xdr:blipFill>
        <a:blip xmlns:r="http://schemas.openxmlformats.org/officeDocument/2006/relationships" r:embed="rId3"/>
        <a:stretch>
          <a:fillRect/>
        </a:stretch>
      </xdr:blipFill>
      <xdr:spPr>
        <a:xfrm>
          <a:off x="3657600" y="9334500"/>
          <a:ext cx="11295239" cy="5971429"/>
        </a:xfrm>
        <a:prstGeom prst="rect">
          <a:avLst/>
        </a:prstGeom>
      </xdr:spPr>
    </xdr:pic>
    <xdr:clientData/>
  </xdr:twoCellAnchor>
  <xdr:twoCellAnchor editAs="oneCell">
    <xdr:from>
      <xdr:col>6</xdr:col>
      <xdr:colOff>0</xdr:colOff>
      <xdr:row>82</xdr:row>
      <xdr:rowOff>0</xdr:rowOff>
    </xdr:from>
    <xdr:to>
      <xdr:col>24</xdr:col>
      <xdr:colOff>208153</xdr:colOff>
      <xdr:row>112</xdr:row>
      <xdr:rowOff>170715</xdr:rowOff>
    </xdr:to>
    <xdr:pic>
      <xdr:nvPicPr>
        <xdr:cNvPr id="5" name="Picture 4"/>
        <xdr:cNvPicPr>
          <a:picLocks noChangeAspect="1"/>
        </xdr:cNvPicPr>
      </xdr:nvPicPr>
      <xdr:blipFill>
        <a:blip xmlns:r="http://schemas.openxmlformats.org/officeDocument/2006/relationships" r:embed="rId4"/>
        <a:stretch>
          <a:fillRect/>
        </a:stretch>
      </xdr:blipFill>
      <xdr:spPr>
        <a:xfrm>
          <a:off x="3657600" y="15621000"/>
          <a:ext cx="11180953" cy="588571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531810</xdr:colOff>
      <xdr:row>32</xdr:row>
      <xdr:rowOff>132596</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190500"/>
          <a:ext cx="12723810" cy="6038096"/>
        </a:xfrm>
        <a:prstGeom prst="rect">
          <a:avLst/>
        </a:prstGeom>
      </xdr:spPr>
    </xdr:pic>
    <xdr:clientData/>
  </xdr:twoCellAnchor>
  <xdr:twoCellAnchor editAs="oneCell">
    <xdr:from>
      <xdr:col>1</xdr:col>
      <xdr:colOff>257175</xdr:colOff>
      <xdr:row>33</xdr:row>
      <xdr:rowOff>76200</xdr:rowOff>
    </xdr:from>
    <xdr:to>
      <xdr:col>22</xdr:col>
      <xdr:colOff>17481</xdr:colOff>
      <xdr:row>59</xdr:row>
      <xdr:rowOff>123200</xdr:rowOff>
    </xdr:to>
    <xdr:pic>
      <xdr:nvPicPr>
        <xdr:cNvPr id="3" name="Picture 2"/>
        <xdr:cNvPicPr>
          <a:picLocks noChangeAspect="1"/>
        </xdr:cNvPicPr>
      </xdr:nvPicPr>
      <xdr:blipFill>
        <a:blip xmlns:r="http://schemas.openxmlformats.org/officeDocument/2006/relationships" r:embed="rId2"/>
        <a:stretch>
          <a:fillRect/>
        </a:stretch>
      </xdr:blipFill>
      <xdr:spPr>
        <a:xfrm>
          <a:off x="866775" y="6362700"/>
          <a:ext cx="12561906" cy="5000000"/>
        </a:xfrm>
        <a:prstGeom prst="rect">
          <a:avLst/>
        </a:prstGeom>
      </xdr:spPr>
    </xdr:pic>
    <xdr:clientData/>
  </xdr:twoCellAnchor>
  <xdr:twoCellAnchor editAs="oneCell">
    <xdr:from>
      <xdr:col>3</xdr:col>
      <xdr:colOff>57150</xdr:colOff>
      <xdr:row>60</xdr:row>
      <xdr:rowOff>152400</xdr:rowOff>
    </xdr:from>
    <xdr:to>
      <xdr:col>19</xdr:col>
      <xdr:colOff>322598</xdr:colOff>
      <xdr:row>86</xdr:row>
      <xdr:rowOff>94638</xdr:rowOff>
    </xdr:to>
    <xdr:pic>
      <xdr:nvPicPr>
        <xdr:cNvPr id="4" name="Picture 3"/>
        <xdr:cNvPicPr>
          <a:picLocks noChangeAspect="1"/>
        </xdr:cNvPicPr>
      </xdr:nvPicPr>
      <xdr:blipFill>
        <a:blip xmlns:r="http://schemas.openxmlformats.org/officeDocument/2006/relationships" r:embed="rId3"/>
        <a:stretch>
          <a:fillRect/>
        </a:stretch>
      </xdr:blipFill>
      <xdr:spPr>
        <a:xfrm>
          <a:off x="1885950" y="11582400"/>
          <a:ext cx="10019048" cy="4895238"/>
        </a:xfrm>
        <a:prstGeom prst="rect">
          <a:avLst/>
        </a:prstGeom>
      </xdr:spPr>
    </xdr:pic>
    <xdr:clientData/>
  </xdr:twoCellAnchor>
  <xdr:twoCellAnchor editAs="oneCell">
    <xdr:from>
      <xdr:col>3</xdr:col>
      <xdr:colOff>304800</xdr:colOff>
      <xdr:row>87</xdr:row>
      <xdr:rowOff>28575</xdr:rowOff>
    </xdr:from>
    <xdr:to>
      <xdr:col>19</xdr:col>
      <xdr:colOff>389296</xdr:colOff>
      <xdr:row>110</xdr:row>
      <xdr:rowOff>132790</xdr:rowOff>
    </xdr:to>
    <xdr:pic>
      <xdr:nvPicPr>
        <xdr:cNvPr id="5" name="Picture 4"/>
        <xdr:cNvPicPr>
          <a:picLocks noChangeAspect="1"/>
        </xdr:cNvPicPr>
      </xdr:nvPicPr>
      <xdr:blipFill>
        <a:blip xmlns:r="http://schemas.openxmlformats.org/officeDocument/2006/relationships" r:embed="rId4"/>
        <a:stretch>
          <a:fillRect/>
        </a:stretch>
      </xdr:blipFill>
      <xdr:spPr>
        <a:xfrm>
          <a:off x="2133600" y="16602075"/>
          <a:ext cx="9838096" cy="448571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531810</xdr:colOff>
      <xdr:row>33</xdr:row>
      <xdr:rowOff>84953</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190500"/>
          <a:ext cx="12723810" cy="6180953"/>
        </a:xfrm>
        <a:prstGeom prst="rect">
          <a:avLst/>
        </a:prstGeom>
      </xdr:spPr>
    </xdr:pic>
    <xdr:clientData/>
  </xdr:twoCellAnchor>
  <xdr:twoCellAnchor editAs="oneCell">
    <xdr:from>
      <xdr:col>2</xdr:col>
      <xdr:colOff>85725</xdr:colOff>
      <xdr:row>34</xdr:row>
      <xdr:rowOff>9525</xdr:rowOff>
    </xdr:from>
    <xdr:to>
      <xdr:col>19</xdr:col>
      <xdr:colOff>332050</xdr:colOff>
      <xdr:row>63</xdr:row>
      <xdr:rowOff>8835</xdr:rowOff>
    </xdr:to>
    <xdr:pic>
      <xdr:nvPicPr>
        <xdr:cNvPr id="3" name="Picture 2"/>
        <xdr:cNvPicPr>
          <a:picLocks noChangeAspect="1"/>
        </xdr:cNvPicPr>
      </xdr:nvPicPr>
      <xdr:blipFill>
        <a:blip xmlns:r="http://schemas.openxmlformats.org/officeDocument/2006/relationships" r:embed="rId2"/>
        <a:stretch>
          <a:fillRect/>
        </a:stretch>
      </xdr:blipFill>
      <xdr:spPr>
        <a:xfrm>
          <a:off x="1304925" y="6486525"/>
          <a:ext cx="10609525" cy="5523810"/>
        </a:xfrm>
        <a:prstGeom prst="rect">
          <a:avLst/>
        </a:prstGeom>
      </xdr:spPr>
    </xdr:pic>
    <xdr:clientData/>
  </xdr:twoCellAnchor>
  <xdr:twoCellAnchor editAs="oneCell">
    <xdr:from>
      <xdr:col>3</xdr:col>
      <xdr:colOff>0</xdr:colOff>
      <xdr:row>65</xdr:row>
      <xdr:rowOff>0</xdr:rowOff>
    </xdr:from>
    <xdr:to>
      <xdr:col>19</xdr:col>
      <xdr:colOff>198782</xdr:colOff>
      <xdr:row>80</xdr:row>
      <xdr:rowOff>28214</xdr:rowOff>
    </xdr:to>
    <xdr:pic>
      <xdr:nvPicPr>
        <xdr:cNvPr id="4" name="Picture 3"/>
        <xdr:cNvPicPr>
          <a:picLocks noChangeAspect="1"/>
        </xdr:cNvPicPr>
      </xdr:nvPicPr>
      <xdr:blipFill>
        <a:blip xmlns:r="http://schemas.openxmlformats.org/officeDocument/2006/relationships" r:embed="rId3"/>
        <a:stretch>
          <a:fillRect/>
        </a:stretch>
      </xdr:blipFill>
      <xdr:spPr>
        <a:xfrm>
          <a:off x="1828800" y="12382500"/>
          <a:ext cx="9952382" cy="288571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388953</xdr:colOff>
      <xdr:row>34</xdr:row>
      <xdr:rowOff>46834</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190500"/>
          <a:ext cx="12580953" cy="6333334"/>
        </a:xfrm>
        <a:prstGeom prst="rect">
          <a:avLst/>
        </a:prstGeom>
      </xdr:spPr>
    </xdr:pic>
    <xdr:clientData/>
  </xdr:twoCellAnchor>
  <xdr:twoCellAnchor editAs="oneCell">
    <xdr:from>
      <xdr:col>0</xdr:col>
      <xdr:colOff>561975</xdr:colOff>
      <xdr:row>34</xdr:row>
      <xdr:rowOff>142875</xdr:rowOff>
    </xdr:from>
    <xdr:to>
      <xdr:col>20</xdr:col>
      <xdr:colOff>417595</xdr:colOff>
      <xdr:row>48</xdr:row>
      <xdr:rowOff>104447</xdr:rowOff>
    </xdr:to>
    <xdr:pic>
      <xdr:nvPicPr>
        <xdr:cNvPr id="3" name="Picture 2"/>
        <xdr:cNvPicPr>
          <a:picLocks noChangeAspect="1"/>
        </xdr:cNvPicPr>
      </xdr:nvPicPr>
      <xdr:blipFill>
        <a:blip xmlns:r="http://schemas.openxmlformats.org/officeDocument/2006/relationships" r:embed="rId2"/>
        <a:stretch>
          <a:fillRect/>
        </a:stretch>
      </xdr:blipFill>
      <xdr:spPr>
        <a:xfrm>
          <a:off x="561975" y="6619875"/>
          <a:ext cx="12047620" cy="262857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560382</xdr:colOff>
      <xdr:row>35</xdr:row>
      <xdr:rowOff>113477</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190500"/>
          <a:ext cx="12752382" cy="6590477"/>
        </a:xfrm>
        <a:prstGeom prst="rect">
          <a:avLst/>
        </a:prstGeom>
      </xdr:spPr>
    </xdr:pic>
    <xdr:clientData/>
  </xdr:twoCellAnchor>
  <xdr:twoCellAnchor editAs="oneCell">
    <xdr:from>
      <xdr:col>0</xdr:col>
      <xdr:colOff>600075</xdr:colOff>
      <xdr:row>36</xdr:row>
      <xdr:rowOff>0</xdr:rowOff>
    </xdr:from>
    <xdr:to>
      <xdr:col>19</xdr:col>
      <xdr:colOff>370057</xdr:colOff>
      <xdr:row>49</xdr:row>
      <xdr:rowOff>56834</xdr:rowOff>
    </xdr:to>
    <xdr:pic>
      <xdr:nvPicPr>
        <xdr:cNvPr id="3" name="Picture 2"/>
        <xdr:cNvPicPr>
          <a:picLocks noChangeAspect="1"/>
        </xdr:cNvPicPr>
      </xdr:nvPicPr>
      <xdr:blipFill>
        <a:blip xmlns:r="http://schemas.openxmlformats.org/officeDocument/2006/relationships" r:embed="rId2"/>
        <a:stretch>
          <a:fillRect/>
        </a:stretch>
      </xdr:blipFill>
      <xdr:spPr>
        <a:xfrm>
          <a:off x="600075" y="6858000"/>
          <a:ext cx="11352382" cy="253333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390525</xdr:colOff>
      <xdr:row>1</xdr:row>
      <xdr:rowOff>19050</xdr:rowOff>
    </xdr:from>
    <xdr:to>
      <xdr:col>20</xdr:col>
      <xdr:colOff>517999</xdr:colOff>
      <xdr:row>27</xdr:row>
      <xdr:rowOff>47003</xdr:rowOff>
    </xdr:to>
    <xdr:pic>
      <xdr:nvPicPr>
        <xdr:cNvPr id="2" name="Picture 1"/>
        <xdr:cNvPicPr>
          <a:picLocks noChangeAspect="1"/>
        </xdr:cNvPicPr>
      </xdr:nvPicPr>
      <xdr:blipFill>
        <a:blip xmlns:r="http://schemas.openxmlformats.org/officeDocument/2006/relationships" r:embed="rId1"/>
        <a:stretch>
          <a:fillRect/>
        </a:stretch>
      </xdr:blipFill>
      <xdr:spPr>
        <a:xfrm>
          <a:off x="1000125" y="209550"/>
          <a:ext cx="12371429" cy="4980953"/>
        </a:xfrm>
        <a:prstGeom prst="rect">
          <a:avLst/>
        </a:prstGeom>
      </xdr:spPr>
    </xdr:pic>
    <xdr:clientData/>
  </xdr:twoCellAnchor>
  <xdr:twoCellAnchor editAs="oneCell">
    <xdr:from>
      <xdr:col>0</xdr:col>
      <xdr:colOff>361950</xdr:colOff>
      <xdr:row>33</xdr:row>
      <xdr:rowOff>38100</xdr:rowOff>
    </xdr:from>
    <xdr:to>
      <xdr:col>5</xdr:col>
      <xdr:colOff>352045</xdr:colOff>
      <xdr:row>55</xdr:row>
      <xdr:rowOff>94719</xdr:rowOff>
    </xdr:to>
    <xdr:pic>
      <xdr:nvPicPr>
        <xdr:cNvPr id="3" name="Picture 2"/>
        <xdr:cNvPicPr>
          <a:picLocks noChangeAspect="1"/>
        </xdr:cNvPicPr>
      </xdr:nvPicPr>
      <xdr:blipFill>
        <a:blip xmlns:r="http://schemas.openxmlformats.org/officeDocument/2006/relationships" r:embed="rId2"/>
        <a:stretch>
          <a:fillRect/>
        </a:stretch>
      </xdr:blipFill>
      <xdr:spPr>
        <a:xfrm>
          <a:off x="361950" y="6324600"/>
          <a:ext cx="3038095" cy="4247619"/>
        </a:xfrm>
        <a:prstGeom prst="rect">
          <a:avLst/>
        </a:prstGeom>
      </xdr:spPr>
    </xdr:pic>
    <xdr:clientData/>
  </xdr:twoCellAnchor>
  <xdr:twoCellAnchor editAs="oneCell">
    <xdr:from>
      <xdr:col>0</xdr:col>
      <xdr:colOff>571500</xdr:colOff>
      <xdr:row>59</xdr:row>
      <xdr:rowOff>114300</xdr:rowOff>
    </xdr:from>
    <xdr:to>
      <xdr:col>6</xdr:col>
      <xdr:colOff>580567</xdr:colOff>
      <xdr:row>81</xdr:row>
      <xdr:rowOff>85205</xdr:rowOff>
    </xdr:to>
    <xdr:pic>
      <xdr:nvPicPr>
        <xdr:cNvPr id="4" name="Picture 3"/>
        <xdr:cNvPicPr>
          <a:picLocks noChangeAspect="1"/>
        </xdr:cNvPicPr>
      </xdr:nvPicPr>
      <xdr:blipFill>
        <a:blip xmlns:r="http://schemas.openxmlformats.org/officeDocument/2006/relationships" r:embed="rId3"/>
        <a:stretch>
          <a:fillRect/>
        </a:stretch>
      </xdr:blipFill>
      <xdr:spPr>
        <a:xfrm>
          <a:off x="571500" y="11353800"/>
          <a:ext cx="3666667" cy="4161905"/>
        </a:xfrm>
        <a:prstGeom prst="rect">
          <a:avLst/>
        </a:prstGeom>
      </xdr:spPr>
    </xdr:pic>
    <xdr:clientData/>
  </xdr:twoCellAnchor>
  <xdr:twoCellAnchor editAs="oneCell">
    <xdr:from>
      <xdr:col>8</xdr:col>
      <xdr:colOff>9525</xdr:colOff>
      <xdr:row>62</xdr:row>
      <xdr:rowOff>19050</xdr:rowOff>
    </xdr:from>
    <xdr:to>
      <xdr:col>11</xdr:col>
      <xdr:colOff>523582</xdr:colOff>
      <xdr:row>67</xdr:row>
      <xdr:rowOff>85598</xdr:rowOff>
    </xdr:to>
    <xdr:pic>
      <xdr:nvPicPr>
        <xdr:cNvPr id="5" name="Picture 4"/>
        <xdr:cNvPicPr>
          <a:picLocks noChangeAspect="1"/>
        </xdr:cNvPicPr>
      </xdr:nvPicPr>
      <xdr:blipFill>
        <a:blip xmlns:r="http://schemas.openxmlformats.org/officeDocument/2006/relationships" r:embed="rId4"/>
        <a:stretch>
          <a:fillRect/>
        </a:stretch>
      </xdr:blipFill>
      <xdr:spPr>
        <a:xfrm>
          <a:off x="4886325" y="11830050"/>
          <a:ext cx="2342857" cy="1019048"/>
        </a:xfrm>
        <a:prstGeom prst="rect">
          <a:avLst/>
        </a:prstGeom>
      </xdr:spPr>
    </xdr:pic>
    <xdr:clientData/>
  </xdr:twoCellAnchor>
  <xdr:twoCellAnchor editAs="oneCell">
    <xdr:from>
      <xdr:col>0</xdr:col>
      <xdr:colOff>466725</xdr:colOff>
      <xdr:row>81</xdr:row>
      <xdr:rowOff>95250</xdr:rowOff>
    </xdr:from>
    <xdr:to>
      <xdr:col>18</xdr:col>
      <xdr:colOff>282587</xdr:colOff>
      <xdr:row>94</xdr:row>
      <xdr:rowOff>94941</xdr:rowOff>
    </xdr:to>
    <xdr:pic>
      <xdr:nvPicPr>
        <xdr:cNvPr id="6" name="Picture 5"/>
        <xdr:cNvPicPr>
          <a:picLocks noChangeAspect="1"/>
        </xdr:cNvPicPr>
      </xdr:nvPicPr>
      <xdr:blipFill>
        <a:blip xmlns:r="http://schemas.openxmlformats.org/officeDocument/2006/relationships" r:embed="rId5"/>
        <a:stretch>
          <a:fillRect/>
        </a:stretch>
      </xdr:blipFill>
      <xdr:spPr>
        <a:xfrm>
          <a:off x="466725" y="15525750"/>
          <a:ext cx="11457144" cy="2476191"/>
        </a:xfrm>
        <a:prstGeom prst="rect">
          <a:avLst/>
        </a:prstGeom>
      </xdr:spPr>
    </xdr:pic>
    <xdr:clientData/>
  </xdr:twoCellAnchor>
  <xdr:twoCellAnchor editAs="oneCell">
    <xdr:from>
      <xdr:col>0</xdr:col>
      <xdr:colOff>142875</xdr:colOff>
      <xdr:row>96</xdr:row>
      <xdr:rowOff>161925</xdr:rowOff>
    </xdr:from>
    <xdr:to>
      <xdr:col>5</xdr:col>
      <xdr:colOff>352018</xdr:colOff>
      <xdr:row>110</xdr:row>
      <xdr:rowOff>28259</xdr:rowOff>
    </xdr:to>
    <xdr:pic>
      <xdr:nvPicPr>
        <xdr:cNvPr id="7" name="Picture 6"/>
        <xdr:cNvPicPr>
          <a:picLocks noChangeAspect="1"/>
        </xdr:cNvPicPr>
      </xdr:nvPicPr>
      <xdr:blipFill>
        <a:blip xmlns:r="http://schemas.openxmlformats.org/officeDocument/2006/relationships" r:embed="rId6"/>
        <a:stretch>
          <a:fillRect/>
        </a:stretch>
      </xdr:blipFill>
      <xdr:spPr>
        <a:xfrm>
          <a:off x="142875" y="18449925"/>
          <a:ext cx="3257143" cy="2533334"/>
        </a:xfrm>
        <a:prstGeom prst="rect">
          <a:avLst/>
        </a:prstGeom>
      </xdr:spPr>
    </xdr:pic>
    <xdr:clientData/>
  </xdr:twoCellAnchor>
  <xdr:twoCellAnchor editAs="oneCell">
    <xdr:from>
      <xdr:col>5</xdr:col>
      <xdr:colOff>438150</xdr:colOff>
      <xdr:row>102</xdr:row>
      <xdr:rowOff>95250</xdr:rowOff>
    </xdr:from>
    <xdr:to>
      <xdr:col>12</xdr:col>
      <xdr:colOff>186448</xdr:colOff>
      <xdr:row>124</xdr:row>
      <xdr:rowOff>94726</xdr:rowOff>
    </xdr:to>
    <xdr:pic>
      <xdr:nvPicPr>
        <xdr:cNvPr id="8" name="Picture 7"/>
        <xdr:cNvPicPr>
          <a:picLocks noChangeAspect="1"/>
        </xdr:cNvPicPr>
      </xdr:nvPicPr>
      <xdr:blipFill>
        <a:blip xmlns:r="http://schemas.openxmlformats.org/officeDocument/2006/relationships" r:embed="rId7"/>
        <a:stretch>
          <a:fillRect/>
        </a:stretch>
      </xdr:blipFill>
      <xdr:spPr>
        <a:xfrm>
          <a:off x="3468832" y="20444114"/>
          <a:ext cx="4701298" cy="4190476"/>
        </a:xfrm>
        <a:prstGeom prst="rect">
          <a:avLst/>
        </a:prstGeom>
      </xdr:spPr>
    </xdr:pic>
    <xdr:clientData/>
  </xdr:twoCellAnchor>
  <xdr:twoCellAnchor editAs="oneCell">
    <xdr:from>
      <xdr:col>7</xdr:col>
      <xdr:colOff>590550</xdr:colOff>
      <xdr:row>67</xdr:row>
      <xdr:rowOff>95250</xdr:rowOff>
    </xdr:from>
    <xdr:to>
      <xdr:col>23</xdr:col>
      <xdr:colOff>294094</xdr:colOff>
      <xdr:row>78</xdr:row>
      <xdr:rowOff>114036</xdr:rowOff>
    </xdr:to>
    <xdr:pic>
      <xdr:nvPicPr>
        <xdr:cNvPr id="9" name="Picture 8"/>
        <xdr:cNvPicPr>
          <a:picLocks noChangeAspect="1"/>
        </xdr:cNvPicPr>
      </xdr:nvPicPr>
      <xdr:blipFill>
        <a:blip xmlns:r="http://schemas.openxmlformats.org/officeDocument/2006/relationships" r:embed="rId8"/>
        <a:stretch>
          <a:fillRect/>
        </a:stretch>
      </xdr:blipFill>
      <xdr:spPr>
        <a:xfrm>
          <a:off x="4857750" y="12858750"/>
          <a:ext cx="9457144" cy="2114286"/>
        </a:xfrm>
        <a:prstGeom prst="rect">
          <a:avLst/>
        </a:prstGeom>
      </xdr:spPr>
    </xdr:pic>
    <xdr:clientData/>
  </xdr:twoCellAnchor>
  <xdr:twoCellAnchor editAs="oneCell">
    <xdr:from>
      <xdr:col>1</xdr:col>
      <xdr:colOff>38100</xdr:colOff>
      <xdr:row>123</xdr:row>
      <xdr:rowOff>142875</xdr:rowOff>
    </xdr:from>
    <xdr:to>
      <xdr:col>14</xdr:col>
      <xdr:colOff>602392</xdr:colOff>
      <xdr:row>151</xdr:row>
      <xdr:rowOff>56494</xdr:rowOff>
    </xdr:to>
    <xdr:pic>
      <xdr:nvPicPr>
        <xdr:cNvPr id="10" name="Picture 9"/>
        <xdr:cNvPicPr>
          <a:picLocks noChangeAspect="1"/>
        </xdr:cNvPicPr>
      </xdr:nvPicPr>
      <xdr:blipFill>
        <a:blip xmlns:r="http://schemas.openxmlformats.org/officeDocument/2006/relationships" r:embed="rId9"/>
        <a:stretch>
          <a:fillRect/>
        </a:stretch>
      </xdr:blipFill>
      <xdr:spPr>
        <a:xfrm>
          <a:off x="647700" y="23574375"/>
          <a:ext cx="9171429" cy="5247619"/>
        </a:xfrm>
        <a:prstGeom prst="rect">
          <a:avLst/>
        </a:prstGeom>
      </xdr:spPr>
    </xdr:pic>
    <xdr:clientData/>
  </xdr:twoCellAnchor>
  <xdr:twoCellAnchor editAs="oneCell">
    <xdr:from>
      <xdr:col>1</xdr:col>
      <xdr:colOff>38100</xdr:colOff>
      <xdr:row>123</xdr:row>
      <xdr:rowOff>142875</xdr:rowOff>
    </xdr:from>
    <xdr:to>
      <xdr:col>19</xdr:col>
      <xdr:colOff>600283</xdr:colOff>
      <xdr:row>136</xdr:row>
      <xdr:rowOff>28280</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647700" y="23574375"/>
          <a:ext cx="12200001" cy="2361905"/>
        </a:xfrm>
        <a:prstGeom prst="rect">
          <a:avLst/>
        </a:prstGeom>
      </xdr:spPr>
    </xdr:pic>
    <xdr:clientData/>
  </xdr:twoCellAnchor>
  <xdr:twoCellAnchor editAs="oneCell">
    <xdr:from>
      <xdr:col>0</xdr:col>
      <xdr:colOff>504825</xdr:colOff>
      <xdr:row>152</xdr:row>
      <xdr:rowOff>171450</xdr:rowOff>
    </xdr:from>
    <xdr:to>
      <xdr:col>19</xdr:col>
      <xdr:colOff>457408</xdr:colOff>
      <xdr:row>165</xdr:row>
      <xdr:rowOff>56855</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504825" y="29127450"/>
          <a:ext cx="12200001" cy="2361905"/>
        </a:xfrm>
        <a:prstGeom prst="rect">
          <a:avLst/>
        </a:prstGeom>
      </xdr:spPr>
    </xdr:pic>
    <xdr:clientData/>
  </xdr:twoCellAnchor>
  <xdr:twoCellAnchor editAs="oneCell">
    <xdr:from>
      <xdr:col>0</xdr:col>
      <xdr:colOff>590550</xdr:colOff>
      <xdr:row>166</xdr:row>
      <xdr:rowOff>19050</xdr:rowOff>
    </xdr:from>
    <xdr:to>
      <xdr:col>20</xdr:col>
      <xdr:colOff>98901</xdr:colOff>
      <xdr:row>193</xdr:row>
      <xdr:rowOff>18407</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590550" y="31642050"/>
          <a:ext cx="12361906" cy="5142857"/>
        </a:xfrm>
        <a:prstGeom prst="rect">
          <a:avLst/>
        </a:prstGeom>
      </xdr:spPr>
    </xdr:pic>
    <xdr:clientData/>
  </xdr:twoCellAnchor>
  <xdr:twoCellAnchor editAs="oneCell">
    <xdr:from>
      <xdr:col>0</xdr:col>
      <xdr:colOff>561975</xdr:colOff>
      <xdr:row>194</xdr:row>
      <xdr:rowOff>28575</xdr:rowOff>
    </xdr:from>
    <xdr:to>
      <xdr:col>19</xdr:col>
      <xdr:colOff>543129</xdr:colOff>
      <xdr:row>217</xdr:row>
      <xdr:rowOff>170885</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561975" y="36985575"/>
          <a:ext cx="12228572" cy="4523810"/>
        </a:xfrm>
        <a:prstGeom prst="rect">
          <a:avLst/>
        </a:prstGeom>
      </xdr:spPr>
    </xdr:pic>
    <xdr:clientData/>
  </xdr:twoCellAnchor>
  <xdr:twoCellAnchor editAs="oneCell">
    <xdr:from>
      <xdr:col>5</xdr:col>
      <xdr:colOff>57150</xdr:colOff>
      <xdr:row>220</xdr:row>
      <xdr:rowOff>38100</xdr:rowOff>
    </xdr:from>
    <xdr:to>
      <xdr:col>16</xdr:col>
      <xdr:colOff>399951</xdr:colOff>
      <xdr:row>245</xdr:row>
      <xdr:rowOff>56553</xdr:rowOff>
    </xdr:to>
    <xdr:pic>
      <xdr:nvPicPr>
        <xdr:cNvPr id="15" name="Picture 14"/>
        <xdr:cNvPicPr>
          <a:picLocks noChangeAspect="1"/>
        </xdr:cNvPicPr>
      </xdr:nvPicPr>
      <xdr:blipFill>
        <a:blip xmlns:r="http://schemas.openxmlformats.org/officeDocument/2006/relationships" r:embed="rId13"/>
        <a:stretch>
          <a:fillRect/>
        </a:stretch>
      </xdr:blipFill>
      <xdr:spPr>
        <a:xfrm>
          <a:off x="3105150" y="41948100"/>
          <a:ext cx="7723810" cy="4780953"/>
        </a:xfrm>
        <a:prstGeom prst="rect">
          <a:avLst/>
        </a:prstGeom>
      </xdr:spPr>
    </xdr:pic>
    <xdr:clientData/>
  </xdr:twoCellAnchor>
  <xdr:twoCellAnchor editAs="oneCell">
    <xdr:from>
      <xdr:col>4</xdr:col>
      <xdr:colOff>561975</xdr:colOff>
      <xdr:row>245</xdr:row>
      <xdr:rowOff>85725</xdr:rowOff>
    </xdr:from>
    <xdr:to>
      <xdr:col>13</xdr:col>
      <xdr:colOff>551680</xdr:colOff>
      <xdr:row>272</xdr:row>
      <xdr:rowOff>85082</xdr:rowOff>
    </xdr:to>
    <xdr:pic>
      <xdr:nvPicPr>
        <xdr:cNvPr id="16" name="Picture 15"/>
        <xdr:cNvPicPr>
          <a:picLocks noChangeAspect="1"/>
        </xdr:cNvPicPr>
      </xdr:nvPicPr>
      <xdr:blipFill>
        <a:blip xmlns:r="http://schemas.openxmlformats.org/officeDocument/2006/relationships" r:embed="rId14"/>
        <a:stretch>
          <a:fillRect/>
        </a:stretch>
      </xdr:blipFill>
      <xdr:spPr>
        <a:xfrm>
          <a:off x="3000375" y="46758225"/>
          <a:ext cx="6161905" cy="5142857"/>
        </a:xfrm>
        <a:prstGeom prst="rect">
          <a:avLst/>
        </a:prstGeom>
      </xdr:spPr>
    </xdr:pic>
    <xdr:clientData/>
  </xdr:twoCellAnchor>
  <xdr:twoCellAnchor editAs="oneCell">
    <xdr:from>
      <xdr:col>5</xdr:col>
      <xdr:colOff>0</xdr:colOff>
      <xdr:row>273</xdr:row>
      <xdr:rowOff>0</xdr:rowOff>
    </xdr:from>
    <xdr:to>
      <xdr:col>16</xdr:col>
      <xdr:colOff>533277</xdr:colOff>
      <xdr:row>293</xdr:row>
      <xdr:rowOff>151905</xdr:rowOff>
    </xdr:to>
    <xdr:pic>
      <xdr:nvPicPr>
        <xdr:cNvPr id="17" name="Picture 16"/>
        <xdr:cNvPicPr>
          <a:picLocks noChangeAspect="1"/>
        </xdr:cNvPicPr>
      </xdr:nvPicPr>
      <xdr:blipFill>
        <a:blip xmlns:r="http://schemas.openxmlformats.org/officeDocument/2006/relationships" r:embed="rId15"/>
        <a:stretch>
          <a:fillRect/>
        </a:stretch>
      </xdr:blipFill>
      <xdr:spPr>
        <a:xfrm>
          <a:off x="3048000" y="52006500"/>
          <a:ext cx="7914286" cy="3961905"/>
        </a:xfrm>
        <a:prstGeom prst="rect">
          <a:avLst/>
        </a:prstGeom>
      </xdr:spPr>
    </xdr:pic>
    <xdr:clientData/>
  </xdr:twoCellAnchor>
  <xdr:twoCellAnchor editAs="oneCell">
    <xdr:from>
      <xdr:col>5</xdr:col>
      <xdr:colOff>361950</xdr:colOff>
      <xdr:row>294</xdr:row>
      <xdr:rowOff>180975</xdr:rowOff>
    </xdr:from>
    <xdr:to>
      <xdr:col>14</xdr:col>
      <xdr:colOff>40832</xdr:colOff>
      <xdr:row>323</xdr:row>
      <xdr:rowOff>180285</xdr:rowOff>
    </xdr:to>
    <xdr:pic>
      <xdr:nvPicPr>
        <xdr:cNvPr id="18" name="Picture 17"/>
        <xdr:cNvPicPr>
          <a:picLocks noChangeAspect="1"/>
        </xdr:cNvPicPr>
      </xdr:nvPicPr>
      <xdr:blipFill>
        <a:blip xmlns:r="http://schemas.openxmlformats.org/officeDocument/2006/relationships" r:embed="rId16"/>
        <a:stretch>
          <a:fillRect/>
        </a:stretch>
      </xdr:blipFill>
      <xdr:spPr>
        <a:xfrm>
          <a:off x="3409950" y="56187975"/>
          <a:ext cx="5847619" cy="5523810"/>
        </a:xfrm>
        <a:prstGeom prst="rect">
          <a:avLst/>
        </a:prstGeom>
      </xdr:spPr>
    </xdr:pic>
    <xdr:clientData/>
  </xdr:twoCellAnchor>
  <xdr:twoCellAnchor editAs="oneCell">
    <xdr:from>
      <xdr:col>1</xdr:col>
      <xdr:colOff>0</xdr:colOff>
      <xdr:row>326</xdr:row>
      <xdr:rowOff>0</xdr:rowOff>
    </xdr:from>
    <xdr:to>
      <xdr:col>20</xdr:col>
      <xdr:colOff>451284</xdr:colOff>
      <xdr:row>339</xdr:row>
      <xdr:rowOff>28262</xdr:rowOff>
    </xdr:to>
    <xdr:pic>
      <xdr:nvPicPr>
        <xdr:cNvPr id="19" name="Picture 18"/>
        <xdr:cNvPicPr>
          <a:picLocks noChangeAspect="1"/>
        </xdr:cNvPicPr>
      </xdr:nvPicPr>
      <xdr:blipFill>
        <a:blip xmlns:r="http://schemas.openxmlformats.org/officeDocument/2006/relationships" r:embed="rId17"/>
        <a:stretch>
          <a:fillRect/>
        </a:stretch>
      </xdr:blipFill>
      <xdr:spPr>
        <a:xfrm>
          <a:off x="609600" y="62103000"/>
          <a:ext cx="12695239" cy="2504762"/>
        </a:xfrm>
        <a:prstGeom prst="rect">
          <a:avLst/>
        </a:prstGeom>
      </xdr:spPr>
    </xdr:pic>
    <xdr:clientData/>
  </xdr:twoCellAnchor>
  <xdr:twoCellAnchor editAs="oneCell">
    <xdr:from>
      <xdr:col>19</xdr:col>
      <xdr:colOff>566738</xdr:colOff>
      <xdr:row>219</xdr:row>
      <xdr:rowOff>171450</xdr:rowOff>
    </xdr:from>
    <xdr:to>
      <xdr:col>25</xdr:col>
      <xdr:colOff>282947</xdr:colOff>
      <xdr:row>243</xdr:row>
      <xdr:rowOff>113736</xdr:rowOff>
    </xdr:to>
    <xdr:pic>
      <xdr:nvPicPr>
        <xdr:cNvPr id="20" name="Picture 19"/>
        <xdr:cNvPicPr>
          <a:picLocks noChangeAspect="1"/>
        </xdr:cNvPicPr>
      </xdr:nvPicPr>
      <xdr:blipFill>
        <a:blip xmlns:r="http://schemas.openxmlformats.org/officeDocument/2006/relationships" r:embed="rId18"/>
        <a:stretch>
          <a:fillRect/>
        </a:stretch>
      </xdr:blipFill>
      <xdr:spPr>
        <a:xfrm>
          <a:off x="12103894" y="41890950"/>
          <a:ext cx="3359523" cy="451428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21</xdr:col>
      <xdr:colOff>427048</xdr:colOff>
      <xdr:row>23</xdr:row>
      <xdr:rowOff>66143</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190500"/>
          <a:ext cx="12619048" cy="4257143"/>
        </a:xfrm>
        <a:prstGeom prst="rect">
          <a:avLst/>
        </a:prstGeom>
      </xdr:spPr>
    </xdr:pic>
    <xdr:clientData/>
  </xdr:twoCellAnchor>
  <xdr:twoCellAnchor editAs="oneCell">
    <xdr:from>
      <xdr:col>5</xdr:col>
      <xdr:colOff>200025</xdr:colOff>
      <xdr:row>23</xdr:row>
      <xdr:rowOff>66675</xdr:rowOff>
    </xdr:from>
    <xdr:to>
      <xdr:col>21</xdr:col>
      <xdr:colOff>217854</xdr:colOff>
      <xdr:row>31</xdr:row>
      <xdr:rowOff>104580</xdr:rowOff>
    </xdr:to>
    <xdr:pic>
      <xdr:nvPicPr>
        <xdr:cNvPr id="3" name="Picture 2"/>
        <xdr:cNvPicPr>
          <a:picLocks noChangeAspect="1"/>
        </xdr:cNvPicPr>
      </xdr:nvPicPr>
      <xdr:blipFill>
        <a:blip xmlns:r="http://schemas.openxmlformats.org/officeDocument/2006/relationships" r:embed="rId2"/>
        <a:stretch>
          <a:fillRect/>
        </a:stretch>
      </xdr:blipFill>
      <xdr:spPr>
        <a:xfrm>
          <a:off x="3248025" y="4448175"/>
          <a:ext cx="9771429" cy="1561905"/>
        </a:xfrm>
        <a:prstGeom prst="rect">
          <a:avLst/>
        </a:prstGeom>
      </xdr:spPr>
    </xdr:pic>
    <xdr:clientData/>
  </xdr:twoCellAnchor>
  <xdr:twoCellAnchor editAs="oneCell">
    <xdr:from>
      <xdr:col>5</xdr:col>
      <xdr:colOff>304800</xdr:colOff>
      <xdr:row>31</xdr:row>
      <xdr:rowOff>114300</xdr:rowOff>
    </xdr:from>
    <xdr:to>
      <xdr:col>21</xdr:col>
      <xdr:colOff>246439</xdr:colOff>
      <xdr:row>58</xdr:row>
      <xdr:rowOff>75562</xdr:rowOff>
    </xdr:to>
    <xdr:pic>
      <xdr:nvPicPr>
        <xdr:cNvPr id="4" name="Picture 3"/>
        <xdr:cNvPicPr>
          <a:picLocks noChangeAspect="1"/>
        </xdr:cNvPicPr>
      </xdr:nvPicPr>
      <xdr:blipFill>
        <a:blip xmlns:r="http://schemas.openxmlformats.org/officeDocument/2006/relationships" r:embed="rId3"/>
        <a:stretch>
          <a:fillRect/>
        </a:stretch>
      </xdr:blipFill>
      <xdr:spPr>
        <a:xfrm>
          <a:off x="3352800" y="6019800"/>
          <a:ext cx="9695239" cy="510476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352425</xdr:colOff>
      <xdr:row>1</xdr:row>
      <xdr:rowOff>171450</xdr:rowOff>
    </xdr:from>
    <xdr:to>
      <xdr:col>21</xdr:col>
      <xdr:colOff>46064</xdr:colOff>
      <xdr:row>26</xdr:row>
      <xdr:rowOff>8950</xdr:rowOff>
    </xdr:to>
    <xdr:pic>
      <xdr:nvPicPr>
        <xdr:cNvPr id="2" name="Picture 1"/>
        <xdr:cNvPicPr>
          <a:picLocks noChangeAspect="1"/>
        </xdr:cNvPicPr>
      </xdr:nvPicPr>
      <xdr:blipFill>
        <a:blip xmlns:r="http://schemas.openxmlformats.org/officeDocument/2006/relationships" r:embed="rId1"/>
        <a:stretch>
          <a:fillRect/>
        </a:stretch>
      </xdr:blipFill>
      <xdr:spPr>
        <a:xfrm>
          <a:off x="352425" y="361950"/>
          <a:ext cx="12495239" cy="4600000"/>
        </a:xfrm>
        <a:prstGeom prst="rect">
          <a:avLst/>
        </a:prstGeom>
      </xdr:spPr>
    </xdr:pic>
    <xdr:clientData/>
  </xdr:twoCellAnchor>
  <xdr:twoCellAnchor editAs="oneCell">
    <xdr:from>
      <xdr:col>5</xdr:col>
      <xdr:colOff>228600</xdr:colOff>
      <xdr:row>25</xdr:row>
      <xdr:rowOff>47625</xdr:rowOff>
    </xdr:from>
    <xdr:to>
      <xdr:col>16</xdr:col>
      <xdr:colOff>399191</xdr:colOff>
      <xdr:row>53</xdr:row>
      <xdr:rowOff>132673</xdr:rowOff>
    </xdr:to>
    <xdr:pic>
      <xdr:nvPicPr>
        <xdr:cNvPr id="3" name="Picture 2"/>
        <xdr:cNvPicPr>
          <a:picLocks noChangeAspect="1"/>
        </xdr:cNvPicPr>
      </xdr:nvPicPr>
      <xdr:blipFill>
        <a:blip xmlns:r="http://schemas.openxmlformats.org/officeDocument/2006/relationships" r:embed="rId2"/>
        <a:stretch>
          <a:fillRect/>
        </a:stretch>
      </xdr:blipFill>
      <xdr:spPr>
        <a:xfrm>
          <a:off x="3276600" y="4810125"/>
          <a:ext cx="6876191" cy="5419048"/>
        </a:xfrm>
        <a:prstGeom prst="rect">
          <a:avLst/>
        </a:prstGeom>
      </xdr:spPr>
    </xdr:pic>
    <xdr:clientData/>
  </xdr:twoCellAnchor>
  <xdr:twoCellAnchor editAs="oneCell">
    <xdr:from>
      <xdr:col>5</xdr:col>
      <xdr:colOff>0</xdr:colOff>
      <xdr:row>55</xdr:row>
      <xdr:rowOff>0</xdr:rowOff>
    </xdr:from>
    <xdr:to>
      <xdr:col>16</xdr:col>
      <xdr:colOff>284877</xdr:colOff>
      <xdr:row>83</xdr:row>
      <xdr:rowOff>113619</xdr:rowOff>
    </xdr:to>
    <xdr:pic>
      <xdr:nvPicPr>
        <xdr:cNvPr id="4" name="Picture 3"/>
        <xdr:cNvPicPr>
          <a:picLocks noChangeAspect="1"/>
        </xdr:cNvPicPr>
      </xdr:nvPicPr>
      <xdr:blipFill>
        <a:blip xmlns:r="http://schemas.openxmlformats.org/officeDocument/2006/relationships" r:embed="rId3"/>
        <a:stretch>
          <a:fillRect/>
        </a:stretch>
      </xdr:blipFill>
      <xdr:spPr>
        <a:xfrm>
          <a:off x="3048000" y="10477500"/>
          <a:ext cx="6990477" cy="5447619"/>
        </a:xfrm>
        <a:prstGeom prst="rect">
          <a:avLst/>
        </a:prstGeom>
      </xdr:spPr>
    </xdr:pic>
    <xdr:clientData/>
  </xdr:twoCellAnchor>
  <xdr:twoCellAnchor editAs="oneCell">
    <xdr:from>
      <xdr:col>5</xdr:col>
      <xdr:colOff>66675</xdr:colOff>
      <xdr:row>83</xdr:row>
      <xdr:rowOff>171450</xdr:rowOff>
    </xdr:from>
    <xdr:to>
      <xdr:col>16</xdr:col>
      <xdr:colOff>370599</xdr:colOff>
      <xdr:row>99</xdr:row>
      <xdr:rowOff>75831</xdr:rowOff>
    </xdr:to>
    <xdr:pic>
      <xdr:nvPicPr>
        <xdr:cNvPr id="5" name="Picture 4"/>
        <xdr:cNvPicPr>
          <a:picLocks noChangeAspect="1"/>
        </xdr:cNvPicPr>
      </xdr:nvPicPr>
      <xdr:blipFill>
        <a:blip xmlns:r="http://schemas.openxmlformats.org/officeDocument/2006/relationships" r:embed="rId4"/>
        <a:stretch>
          <a:fillRect/>
        </a:stretch>
      </xdr:blipFill>
      <xdr:spPr>
        <a:xfrm>
          <a:off x="3114675" y="15982950"/>
          <a:ext cx="7009524" cy="2952381"/>
        </a:xfrm>
        <a:prstGeom prst="rect">
          <a:avLst/>
        </a:prstGeom>
      </xdr:spPr>
    </xdr:pic>
    <xdr:clientData/>
  </xdr:twoCellAnchor>
  <xdr:twoCellAnchor editAs="oneCell">
    <xdr:from>
      <xdr:col>5</xdr:col>
      <xdr:colOff>95250</xdr:colOff>
      <xdr:row>99</xdr:row>
      <xdr:rowOff>133350</xdr:rowOff>
    </xdr:from>
    <xdr:to>
      <xdr:col>16</xdr:col>
      <xdr:colOff>351555</xdr:colOff>
      <xdr:row>121</xdr:row>
      <xdr:rowOff>85207</xdr:rowOff>
    </xdr:to>
    <xdr:pic>
      <xdr:nvPicPr>
        <xdr:cNvPr id="6" name="Picture 5"/>
        <xdr:cNvPicPr>
          <a:picLocks noChangeAspect="1"/>
        </xdr:cNvPicPr>
      </xdr:nvPicPr>
      <xdr:blipFill>
        <a:blip xmlns:r="http://schemas.openxmlformats.org/officeDocument/2006/relationships" r:embed="rId5"/>
        <a:stretch>
          <a:fillRect/>
        </a:stretch>
      </xdr:blipFill>
      <xdr:spPr>
        <a:xfrm>
          <a:off x="3143250" y="18992850"/>
          <a:ext cx="6961905" cy="4142857"/>
        </a:xfrm>
        <a:prstGeom prst="rect">
          <a:avLst/>
        </a:prstGeom>
      </xdr:spPr>
    </xdr:pic>
    <xdr:clientData/>
  </xdr:twoCellAnchor>
  <xdr:twoCellAnchor editAs="oneCell">
    <xdr:from>
      <xdr:col>5</xdr:col>
      <xdr:colOff>0</xdr:colOff>
      <xdr:row>122</xdr:row>
      <xdr:rowOff>0</xdr:rowOff>
    </xdr:from>
    <xdr:to>
      <xdr:col>16</xdr:col>
      <xdr:colOff>265829</xdr:colOff>
      <xdr:row>143</xdr:row>
      <xdr:rowOff>104262</xdr:rowOff>
    </xdr:to>
    <xdr:pic>
      <xdr:nvPicPr>
        <xdr:cNvPr id="7" name="Picture 6"/>
        <xdr:cNvPicPr>
          <a:picLocks noChangeAspect="1"/>
        </xdr:cNvPicPr>
      </xdr:nvPicPr>
      <xdr:blipFill>
        <a:blip xmlns:r="http://schemas.openxmlformats.org/officeDocument/2006/relationships" r:embed="rId6"/>
        <a:stretch>
          <a:fillRect/>
        </a:stretch>
      </xdr:blipFill>
      <xdr:spPr>
        <a:xfrm>
          <a:off x="3048000" y="23241000"/>
          <a:ext cx="6971429" cy="4104762"/>
        </a:xfrm>
        <a:prstGeom prst="rect">
          <a:avLst/>
        </a:prstGeom>
      </xdr:spPr>
    </xdr:pic>
    <xdr:clientData/>
  </xdr:twoCellAnchor>
  <xdr:twoCellAnchor editAs="oneCell">
    <xdr:from>
      <xdr:col>4</xdr:col>
      <xdr:colOff>0</xdr:colOff>
      <xdr:row>0</xdr:row>
      <xdr:rowOff>0</xdr:rowOff>
    </xdr:from>
    <xdr:to>
      <xdr:col>11</xdr:col>
      <xdr:colOff>18515</xdr:colOff>
      <xdr:row>2</xdr:row>
      <xdr:rowOff>57095</xdr:rowOff>
    </xdr:to>
    <xdr:pic>
      <xdr:nvPicPr>
        <xdr:cNvPr id="8" name="Picture 7"/>
        <xdr:cNvPicPr>
          <a:picLocks noChangeAspect="1"/>
        </xdr:cNvPicPr>
      </xdr:nvPicPr>
      <xdr:blipFill>
        <a:blip xmlns:r="http://schemas.openxmlformats.org/officeDocument/2006/relationships" r:embed="rId7"/>
        <a:stretch>
          <a:fillRect/>
        </a:stretch>
      </xdr:blipFill>
      <xdr:spPr>
        <a:xfrm>
          <a:off x="2438400" y="0"/>
          <a:ext cx="4285715" cy="438095"/>
        </a:xfrm>
        <a:prstGeom prst="rect">
          <a:avLst/>
        </a:prstGeom>
      </xdr:spPr>
    </xdr:pic>
    <xdr:clientData/>
  </xdr:twoCellAnchor>
  <xdr:twoCellAnchor editAs="oneCell">
    <xdr:from>
      <xdr:col>17</xdr:col>
      <xdr:colOff>495300</xdr:colOff>
      <xdr:row>11</xdr:row>
      <xdr:rowOff>38100</xdr:rowOff>
    </xdr:from>
    <xdr:to>
      <xdr:col>30</xdr:col>
      <xdr:colOff>265739</xdr:colOff>
      <xdr:row>31</xdr:row>
      <xdr:rowOff>151910</xdr:rowOff>
    </xdr:to>
    <xdr:pic>
      <xdr:nvPicPr>
        <xdr:cNvPr id="9" name="Picture 8"/>
        <xdr:cNvPicPr>
          <a:picLocks noChangeAspect="1"/>
        </xdr:cNvPicPr>
      </xdr:nvPicPr>
      <xdr:blipFill>
        <a:blip xmlns:r="http://schemas.openxmlformats.org/officeDocument/2006/relationships" r:embed="rId8"/>
        <a:stretch>
          <a:fillRect/>
        </a:stretch>
      </xdr:blipFill>
      <xdr:spPr>
        <a:xfrm>
          <a:off x="10858500" y="2133600"/>
          <a:ext cx="7695239" cy="3923810"/>
        </a:xfrm>
        <a:prstGeom prst="rect">
          <a:avLst/>
        </a:prstGeom>
      </xdr:spPr>
    </xdr:pic>
    <xdr:clientData/>
  </xdr:twoCellAnchor>
  <xdr:twoCellAnchor editAs="oneCell">
    <xdr:from>
      <xdr:col>17</xdr:col>
      <xdr:colOff>542925</xdr:colOff>
      <xdr:row>33</xdr:row>
      <xdr:rowOff>57150</xdr:rowOff>
    </xdr:from>
    <xdr:to>
      <xdr:col>30</xdr:col>
      <xdr:colOff>84792</xdr:colOff>
      <xdr:row>45</xdr:row>
      <xdr:rowOff>75912</xdr:rowOff>
    </xdr:to>
    <xdr:pic>
      <xdr:nvPicPr>
        <xdr:cNvPr id="10" name="Picture 9"/>
        <xdr:cNvPicPr>
          <a:picLocks noChangeAspect="1"/>
        </xdr:cNvPicPr>
      </xdr:nvPicPr>
      <xdr:blipFill>
        <a:blip xmlns:r="http://schemas.openxmlformats.org/officeDocument/2006/relationships" r:embed="rId9"/>
        <a:stretch>
          <a:fillRect/>
        </a:stretch>
      </xdr:blipFill>
      <xdr:spPr>
        <a:xfrm>
          <a:off x="10906125" y="6343650"/>
          <a:ext cx="7466667" cy="2304762"/>
        </a:xfrm>
        <a:prstGeom prst="rect">
          <a:avLst/>
        </a:prstGeom>
      </xdr:spPr>
    </xdr:pic>
    <xdr:clientData/>
  </xdr:twoCellAnchor>
  <xdr:twoCellAnchor editAs="oneCell">
    <xdr:from>
      <xdr:col>17</xdr:col>
      <xdr:colOff>0</xdr:colOff>
      <xdr:row>48</xdr:row>
      <xdr:rowOff>0</xdr:rowOff>
    </xdr:from>
    <xdr:to>
      <xdr:col>29</xdr:col>
      <xdr:colOff>227658</xdr:colOff>
      <xdr:row>73</xdr:row>
      <xdr:rowOff>142262</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10363200" y="9144000"/>
          <a:ext cx="7542858" cy="4904762"/>
        </a:xfrm>
        <a:prstGeom prst="rect">
          <a:avLst/>
        </a:prstGeom>
      </xdr:spPr>
    </xdr:pic>
    <xdr:clientData/>
  </xdr:twoCellAnchor>
  <xdr:twoCellAnchor editAs="oneCell">
    <xdr:from>
      <xdr:col>17</xdr:col>
      <xdr:colOff>0</xdr:colOff>
      <xdr:row>82</xdr:row>
      <xdr:rowOff>0</xdr:rowOff>
    </xdr:from>
    <xdr:to>
      <xdr:col>28</xdr:col>
      <xdr:colOff>275353</xdr:colOff>
      <xdr:row>109</xdr:row>
      <xdr:rowOff>37453</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10363200" y="15621000"/>
          <a:ext cx="6980953" cy="5180953"/>
        </a:xfrm>
        <a:prstGeom prst="rect">
          <a:avLst/>
        </a:prstGeom>
      </xdr:spPr>
    </xdr:pic>
    <xdr:clientData/>
  </xdr:twoCellAnchor>
  <xdr:twoCellAnchor editAs="oneCell">
    <xdr:from>
      <xdr:col>17</xdr:col>
      <xdr:colOff>0</xdr:colOff>
      <xdr:row>113</xdr:row>
      <xdr:rowOff>0</xdr:rowOff>
    </xdr:from>
    <xdr:to>
      <xdr:col>28</xdr:col>
      <xdr:colOff>218210</xdr:colOff>
      <xdr:row>137</xdr:row>
      <xdr:rowOff>47048</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10363200" y="21526500"/>
          <a:ext cx="6923810" cy="461904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509587</xdr:colOff>
      <xdr:row>4</xdr:row>
      <xdr:rowOff>142875</xdr:rowOff>
    </xdr:from>
    <xdr:to>
      <xdr:col>7</xdr:col>
      <xdr:colOff>2584451</xdr:colOff>
      <xdr:row>26</xdr:row>
      <xdr:rowOff>18542</xdr:rowOff>
    </xdr:to>
    <xdr:pic>
      <xdr:nvPicPr>
        <xdr:cNvPr id="2" name="Picture 1"/>
        <xdr:cNvPicPr>
          <a:picLocks noChangeAspect="1"/>
        </xdr:cNvPicPr>
      </xdr:nvPicPr>
      <xdr:blipFill>
        <a:blip xmlns:r="http://schemas.openxmlformats.org/officeDocument/2006/relationships" r:embed="rId1"/>
        <a:stretch>
          <a:fillRect/>
        </a:stretch>
      </xdr:blipFill>
      <xdr:spPr>
        <a:xfrm>
          <a:off x="509587" y="904875"/>
          <a:ext cx="12885739" cy="4066667"/>
        </a:xfrm>
        <a:prstGeom prst="rect">
          <a:avLst/>
        </a:prstGeom>
      </xdr:spPr>
    </xdr:pic>
    <xdr:clientData/>
  </xdr:twoCellAnchor>
  <xdr:twoCellAnchor editAs="oneCell">
    <xdr:from>
      <xdr:col>4</xdr:col>
      <xdr:colOff>600075</xdr:colOff>
      <xdr:row>30</xdr:row>
      <xdr:rowOff>138112</xdr:rowOff>
    </xdr:from>
    <xdr:to>
      <xdr:col>9</xdr:col>
      <xdr:colOff>598859</xdr:colOff>
      <xdr:row>59</xdr:row>
      <xdr:rowOff>23136</xdr:rowOff>
    </xdr:to>
    <xdr:pic>
      <xdr:nvPicPr>
        <xdr:cNvPr id="4" name="Picture 3"/>
        <xdr:cNvPicPr>
          <a:picLocks noChangeAspect="1"/>
        </xdr:cNvPicPr>
      </xdr:nvPicPr>
      <xdr:blipFill>
        <a:blip xmlns:r="http://schemas.openxmlformats.org/officeDocument/2006/relationships" r:embed="rId2"/>
        <a:stretch>
          <a:fillRect/>
        </a:stretch>
      </xdr:blipFill>
      <xdr:spPr>
        <a:xfrm>
          <a:off x="3076575" y="5853112"/>
          <a:ext cx="9885734" cy="5409524"/>
        </a:xfrm>
        <a:prstGeom prst="rect">
          <a:avLst/>
        </a:prstGeom>
      </xdr:spPr>
    </xdr:pic>
    <xdr:clientData/>
  </xdr:twoCellAnchor>
  <xdr:twoCellAnchor editAs="oneCell">
    <xdr:from>
      <xdr:col>20</xdr:col>
      <xdr:colOff>295275</xdr:colOff>
      <xdr:row>31</xdr:row>
      <xdr:rowOff>66675</xdr:rowOff>
    </xdr:from>
    <xdr:to>
      <xdr:col>26</xdr:col>
      <xdr:colOff>1065987</xdr:colOff>
      <xdr:row>33</xdr:row>
      <xdr:rowOff>161866</xdr:rowOff>
    </xdr:to>
    <xdr:pic>
      <xdr:nvPicPr>
        <xdr:cNvPr id="5" name="Picture 4"/>
        <xdr:cNvPicPr>
          <a:picLocks noChangeAspect="1"/>
        </xdr:cNvPicPr>
      </xdr:nvPicPr>
      <xdr:blipFill>
        <a:blip xmlns:r="http://schemas.openxmlformats.org/officeDocument/2006/relationships" r:embed="rId3"/>
        <a:stretch>
          <a:fillRect/>
        </a:stretch>
      </xdr:blipFill>
      <xdr:spPr>
        <a:xfrm>
          <a:off x="12677775" y="5972175"/>
          <a:ext cx="6600012" cy="476191"/>
        </a:xfrm>
        <a:prstGeom prst="rect">
          <a:avLst/>
        </a:prstGeom>
      </xdr:spPr>
    </xdr:pic>
    <xdr:clientData/>
  </xdr:twoCellAnchor>
  <xdr:twoCellAnchor editAs="oneCell">
    <xdr:from>
      <xdr:col>21</xdr:col>
      <xdr:colOff>428625</xdr:colOff>
      <xdr:row>36</xdr:row>
      <xdr:rowOff>66675</xdr:rowOff>
    </xdr:from>
    <xdr:to>
      <xdr:col>31</xdr:col>
      <xdr:colOff>855827</xdr:colOff>
      <xdr:row>67</xdr:row>
      <xdr:rowOff>161175</xdr:rowOff>
    </xdr:to>
    <xdr:pic>
      <xdr:nvPicPr>
        <xdr:cNvPr id="6" name="Picture 5"/>
        <xdr:cNvPicPr>
          <a:picLocks noChangeAspect="1"/>
        </xdr:cNvPicPr>
      </xdr:nvPicPr>
      <xdr:blipFill>
        <a:blip xmlns:r="http://schemas.openxmlformats.org/officeDocument/2006/relationships" r:embed="rId4"/>
        <a:stretch>
          <a:fillRect/>
        </a:stretch>
      </xdr:blipFill>
      <xdr:spPr>
        <a:xfrm>
          <a:off x="13430250" y="6924675"/>
          <a:ext cx="11561927" cy="6000000"/>
        </a:xfrm>
        <a:prstGeom prst="rect">
          <a:avLst/>
        </a:prstGeom>
      </xdr:spPr>
    </xdr:pic>
    <xdr:clientData/>
  </xdr:twoCellAnchor>
  <xdr:twoCellAnchor editAs="oneCell">
    <xdr:from>
      <xdr:col>29</xdr:col>
      <xdr:colOff>80963</xdr:colOff>
      <xdr:row>33</xdr:row>
      <xdr:rowOff>109538</xdr:rowOff>
    </xdr:from>
    <xdr:to>
      <xdr:col>35</xdr:col>
      <xdr:colOff>289693</xdr:colOff>
      <xdr:row>36</xdr:row>
      <xdr:rowOff>138038</xdr:rowOff>
    </xdr:to>
    <xdr:pic>
      <xdr:nvPicPr>
        <xdr:cNvPr id="8" name="Picture 7"/>
        <xdr:cNvPicPr>
          <a:picLocks noChangeAspect="1"/>
        </xdr:cNvPicPr>
      </xdr:nvPicPr>
      <xdr:blipFill>
        <a:blip xmlns:r="http://schemas.openxmlformats.org/officeDocument/2006/relationships" r:embed="rId5"/>
        <a:stretch>
          <a:fillRect/>
        </a:stretch>
      </xdr:blipFill>
      <xdr:spPr>
        <a:xfrm>
          <a:off x="18035588" y="6396038"/>
          <a:ext cx="6666680" cy="600000"/>
        </a:xfrm>
        <a:prstGeom prst="rect">
          <a:avLst/>
        </a:prstGeom>
      </xdr:spPr>
    </xdr:pic>
    <xdr:clientData/>
  </xdr:twoCellAnchor>
  <xdr:twoCellAnchor editAs="oneCell">
    <xdr:from>
      <xdr:col>42</xdr:col>
      <xdr:colOff>471488</xdr:colOff>
      <xdr:row>34</xdr:row>
      <xdr:rowOff>152400</xdr:rowOff>
    </xdr:from>
    <xdr:to>
      <xdr:col>63</xdr:col>
      <xdr:colOff>60364</xdr:colOff>
      <xdr:row>68</xdr:row>
      <xdr:rowOff>65877</xdr:rowOff>
    </xdr:to>
    <xdr:pic>
      <xdr:nvPicPr>
        <xdr:cNvPr id="9" name="Picture 8"/>
        <xdr:cNvPicPr>
          <a:picLocks noChangeAspect="1"/>
        </xdr:cNvPicPr>
      </xdr:nvPicPr>
      <xdr:blipFill>
        <a:blip xmlns:r="http://schemas.openxmlformats.org/officeDocument/2006/relationships" r:embed="rId6"/>
        <a:stretch>
          <a:fillRect/>
        </a:stretch>
      </xdr:blipFill>
      <xdr:spPr>
        <a:xfrm>
          <a:off x="26474738" y="6629400"/>
          <a:ext cx="12590501" cy="6390477"/>
        </a:xfrm>
        <a:prstGeom prst="rect">
          <a:avLst/>
        </a:prstGeom>
      </xdr:spPr>
    </xdr:pic>
    <xdr:clientData/>
  </xdr:twoCellAnchor>
  <xdr:twoCellAnchor editAs="oneCell">
    <xdr:from>
      <xdr:col>4</xdr:col>
      <xdr:colOff>57150</xdr:colOff>
      <xdr:row>0</xdr:row>
      <xdr:rowOff>28575</xdr:rowOff>
    </xdr:from>
    <xdr:to>
      <xdr:col>8</xdr:col>
      <xdr:colOff>695327</xdr:colOff>
      <xdr:row>2</xdr:row>
      <xdr:rowOff>117024</xdr:rowOff>
    </xdr:to>
    <xdr:pic>
      <xdr:nvPicPr>
        <xdr:cNvPr id="10" name="Picture 9"/>
        <xdr:cNvPicPr>
          <a:picLocks noChangeAspect="1"/>
        </xdr:cNvPicPr>
      </xdr:nvPicPr>
      <xdr:blipFill>
        <a:blip xmlns:r="http://schemas.openxmlformats.org/officeDocument/2006/relationships" r:embed="rId7"/>
        <a:stretch>
          <a:fillRect/>
        </a:stretch>
      </xdr:blipFill>
      <xdr:spPr>
        <a:xfrm>
          <a:off x="2495550" y="28575"/>
          <a:ext cx="8648702" cy="469449"/>
        </a:xfrm>
        <a:prstGeom prst="rect">
          <a:avLst/>
        </a:prstGeom>
      </xdr:spPr>
    </xdr:pic>
    <xdr:clientData/>
  </xdr:twoCellAnchor>
  <xdr:twoCellAnchor editAs="oneCell">
    <xdr:from>
      <xdr:col>22</xdr:col>
      <xdr:colOff>347662</xdr:colOff>
      <xdr:row>2</xdr:row>
      <xdr:rowOff>119063</xdr:rowOff>
    </xdr:from>
    <xdr:to>
      <xdr:col>33</xdr:col>
      <xdr:colOff>546122</xdr:colOff>
      <xdr:row>28</xdr:row>
      <xdr:rowOff>108920</xdr:rowOff>
    </xdr:to>
    <xdr:pic>
      <xdr:nvPicPr>
        <xdr:cNvPr id="11" name="Picture 10"/>
        <xdr:cNvPicPr>
          <a:picLocks noChangeAspect="1"/>
        </xdr:cNvPicPr>
      </xdr:nvPicPr>
      <xdr:blipFill>
        <a:blip xmlns:r="http://schemas.openxmlformats.org/officeDocument/2006/relationships" r:embed="rId8"/>
        <a:stretch>
          <a:fillRect/>
        </a:stretch>
      </xdr:blipFill>
      <xdr:spPr>
        <a:xfrm>
          <a:off x="13968412" y="500063"/>
          <a:ext cx="12714310" cy="494285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xdr:col>
      <xdr:colOff>0</xdr:colOff>
      <xdr:row>1</xdr:row>
      <xdr:rowOff>161925</xdr:rowOff>
    </xdr:from>
    <xdr:to>
      <xdr:col>8</xdr:col>
      <xdr:colOff>590019</xdr:colOff>
      <xdr:row>4</xdr:row>
      <xdr:rowOff>18996</xdr:rowOff>
    </xdr:to>
    <xdr:pic>
      <xdr:nvPicPr>
        <xdr:cNvPr id="2" name="Picture 1"/>
        <xdr:cNvPicPr>
          <a:picLocks noChangeAspect="1"/>
        </xdr:cNvPicPr>
      </xdr:nvPicPr>
      <xdr:blipFill>
        <a:blip xmlns:r="http://schemas.openxmlformats.org/officeDocument/2006/relationships" r:embed="rId1"/>
        <a:stretch>
          <a:fillRect/>
        </a:stretch>
      </xdr:blipFill>
      <xdr:spPr>
        <a:xfrm>
          <a:off x="1219200" y="352425"/>
          <a:ext cx="4247619" cy="428571"/>
        </a:xfrm>
        <a:prstGeom prst="rect">
          <a:avLst/>
        </a:prstGeom>
      </xdr:spPr>
    </xdr:pic>
    <xdr:clientData/>
  </xdr:twoCellAnchor>
  <xdr:twoCellAnchor editAs="oneCell">
    <xdr:from>
      <xdr:col>2</xdr:col>
      <xdr:colOff>28575</xdr:colOff>
      <xdr:row>3</xdr:row>
      <xdr:rowOff>152400</xdr:rowOff>
    </xdr:from>
    <xdr:to>
      <xdr:col>12</xdr:col>
      <xdr:colOff>313528</xdr:colOff>
      <xdr:row>22</xdr:row>
      <xdr:rowOff>123376</xdr:rowOff>
    </xdr:to>
    <xdr:pic>
      <xdr:nvPicPr>
        <xdr:cNvPr id="3" name="Picture 2"/>
        <xdr:cNvPicPr>
          <a:picLocks noChangeAspect="1"/>
        </xdr:cNvPicPr>
      </xdr:nvPicPr>
      <xdr:blipFill>
        <a:blip xmlns:r="http://schemas.openxmlformats.org/officeDocument/2006/relationships" r:embed="rId2"/>
        <a:stretch>
          <a:fillRect/>
        </a:stretch>
      </xdr:blipFill>
      <xdr:spPr>
        <a:xfrm>
          <a:off x="1247775" y="723900"/>
          <a:ext cx="6380953" cy="3590476"/>
        </a:xfrm>
        <a:prstGeom prst="rect">
          <a:avLst/>
        </a:prstGeom>
      </xdr:spPr>
    </xdr:pic>
    <xdr:clientData/>
  </xdr:twoCellAnchor>
  <xdr:twoCellAnchor editAs="oneCell">
    <xdr:from>
      <xdr:col>1</xdr:col>
      <xdr:colOff>0</xdr:colOff>
      <xdr:row>25</xdr:row>
      <xdr:rowOff>0</xdr:rowOff>
    </xdr:from>
    <xdr:to>
      <xdr:col>21</xdr:col>
      <xdr:colOff>541334</xdr:colOff>
      <xdr:row>60</xdr:row>
      <xdr:rowOff>122977</xdr:rowOff>
    </xdr:to>
    <xdr:pic>
      <xdr:nvPicPr>
        <xdr:cNvPr id="4" name="Picture 3"/>
        <xdr:cNvPicPr>
          <a:picLocks noChangeAspect="1"/>
        </xdr:cNvPicPr>
      </xdr:nvPicPr>
      <xdr:blipFill>
        <a:blip xmlns:r="http://schemas.openxmlformats.org/officeDocument/2006/relationships" r:embed="rId3"/>
        <a:stretch>
          <a:fillRect/>
        </a:stretch>
      </xdr:blipFill>
      <xdr:spPr>
        <a:xfrm>
          <a:off x="609600" y="4762500"/>
          <a:ext cx="12733334" cy="679047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76200</xdr:colOff>
      <xdr:row>2</xdr:row>
      <xdr:rowOff>28575</xdr:rowOff>
    </xdr:from>
    <xdr:to>
      <xdr:col>20</xdr:col>
      <xdr:colOff>388963</xdr:colOff>
      <xdr:row>23</xdr:row>
      <xdr:rowOff>28075</xdr:rowOff>
    </xdr:to>
    <xdr:pic>
      <xdr:nvPicPr>
        <xdr:cNvPr id="2" name="Picture 1"/>
        <xdr:cNvPicPr>
          <a:picLocks noChangeAspect="1"/>
        </xdr:cNvPicPr>
      </xdr:nvPicPr>
      <xdr:blipFill>
        <a:blip xmlns:r="http://schemas.openxmlformats.org/officeDocument/2006/relationships" r:embed="rId1"/>
        <a:stretch>
          <a:fillRect/>
        </a:stretch>
      </xdr:blipFill>
      <xdr:spPr>
        <a:xfrm>
          <a:off x="76200" y="409575"/>
          <a:ext cx="12504763" cy="4000000"/>
        </a:xfrm>
        <a:prstGeom prst="rect">
          <a:avLst/>
        </a:prstGeom>
      </xdr:spPr>
    </xdr:pic>
    <xdr:clientData/>
  </xdr:twoCellAnchor>
  <xdr:twoCellAnchor editAs="oneCell">
    <xdr:from>
      <xdr:col>3</xdr:col>
      <xdr:colOff>390525</xdr:colOff>
      <xdr:row>23</xdr:row>
      <xdr:rowOff>95250</xdr:rowOff>
    </xdr:from>
    <xdr:to>
      <xdr:col>19</xdr:col>
      <xdr:colOff>475021</xdr:colOff>
      <xdr:row>41</xdr:row>
      <xdr:rowOff>190060</xdr:rowOff>
    </xdr:to>
    <xdr:pic>
      <xdr:nvPicPr>
        <xdr:cNvPr id="3" name="Picture 2"/>
        <xdr:cNvPicPr>
          <a:picLocks noChangeAspect="1"/>
        </xdr:cNvPicPr>
      </xdr:nvPicPr>
      <xdr:blipFill>
        <a:blip xmlns:r="http://schemas.openxmlformats.org/officeDocument/2006/relationships" r:embed="rId2"/>
        <a:stretch>
          <a:fillRect/>
        </a:stretch>
      </xdr:blipFill>
      <xdr:spPr>
        <a:xfrm>
          <a:off x="2219325" y="4476750"/>
          <a:ext cx="9838096" cy="3523810"/>
        </a:xfrm>
        <a:prstGeom prst="rect">
          <a:avLst/>
        </a:prstGeom>
      </xdr:spPr>
    </xdr:pic>
    <xdr:clientData/>
  </xdr:twoCellAnchor>
  <xdr:twoCellAnchor editAs="oneCell">
    <xdr:from>
      <xdr:col>4</xdr:col>
      <xdr:colOff>0</xdr:colOff>
      <xdr:row>43</xdr:row>
      <xdr:rowOff>0</xdr:rowOff>
    </xdr:from>
    <xdr:to>
      <xdr:col>24</xdr:col>
      <xdr:colOff>588953</xdr:colOff>
      <xdr:row>78</xdr:row>
      <xdr:rowOff>37262</xdr:rowOff>
    </xdr:to>
    <xdr:pic>
      <xdr:nvPicPr>
        <xdr:cNvPr id="4" name="Picture 3"/>
        <xdr:cNvPicPr>
          <a:picLocks noChangeAspect="1"/>
        </xdr:cNvPicPr>
      </xdr:nvPicPr>
      <xdr:blipFill>
        <a:blip xmlns:r="http://schemas.openxmlformats.org/officeDocument/2006/relationships" r:embed="rId3"/>
        <a:stretch>
          <a:fillRect/>
        </a:stretch>
      </xdr:blipFill>
      <xdr:spPr>
        <a:xfrm>
          <a:off x="2438400" y="8191500"/>
          <a:ext cx="12780953" cy="6704762"/>
        </a:xfrm>
        <a:prstGeom prst="rect">
          <a:avLst/>
        </a:prstGeom>
      </xdr:spPr>
    </xdr:pic>
    <xdr:clientData/>
  </xdr:twoCellAnchor>
  <xdr:twoCellAnchor editAs="oneCell">
    <xdr:from>
      <xdr:col>8</xdr:col>
      <xdr:colOff>266700</xdr:colOff>
      <xdr:row>78</xdr:row>
      <xdr:rowOff>66675</xdr:rowOff>
    </xdr:from>
    <xdr:to>
      <xdr:col>25</xdr:col>
      <xdr:colOff>27310</xdr:colOff>
      <xdr:row>110</xdr:row>
      <xdr:rowOff>27818</xdr:rowOff>
    </xdr:to>
    <xdr:pic>
      <xdr:nvPicPr>
        <xdr:cNvPr id="5" name="Picture 4"/>
        <xdr:cNvPicPr>
          <a:picLocks noChangeAspect="1"/>
        </xdr:cNvPicPr>
      </xdr:nvPicPr>
      <xdr:blipFill>
        <a:blip xmlns:r="http://schemas.openxmlformats.org/officeDocument/2006/relationships" r:embed="rId4"/>
        <a:stretch>
          <a:fillRect/>
        </a:stretch>
      </xdr:blipFill>
      <xdr:spPr>
        <a:xfrm>
          <a:off x="5143500" y="14925675"/>
          <a:ext cx="10123810" cy="6057143"/>
        </a:xfrm>
        <a:prstGeom prst="rect">
          <a:avLst/>
        </a:prstGeom>
      </xdr:spPr>
    </xdr:pic>
    <xdr:clientData/>
  </xdr:twoCellAnchor>
  <xdr:twoCellAnchor editAs="oneCell">
    <xdr:from>
      <xdr:col>8</xdr:col>
      <xdr:colOff>238125</xdr:colOff>
      <xdr:row>108</xdr:row>
      <xdr:rowOff>114300</xdr:rowOff>
    </xdr:from>
    <xdr:to>
      <xdr:col>24</xdr:col>
      <xdr:colOff>503573</xdr:colOff>
      <xdr:row>136</xdr:row>
      <xdr:rowOff>113634</xdr:rowOff>
    </xdr:to>
    <xdr:pic>
      <xdr:nvPicPr>
        <xdr:cNvPr id="6" name="Picture 5"/>
        <xdr:cNvPicPr>
          <a:picLocks noChangeAspect="1"/>
        </xdr:cNvPicPr>
      </xdr:nvPicPr>
      <xdr:blipFill>
        <a:blip xmlns:r="http://schemas.openxmlformats.org/officeDocument/2006/relationships" r:embed="rId5"/>
        <a:stretch>
          <a:fillRect/>
        </a:stretch>
      </xdr:blipFill>
      <xdr:spPr>
        <a:xfrm>
          <a:off x="5114925" y="20688300"/>
          <a:ext cx="10019048" cy="5333334"/>
        </a:xfrm>
        <a:prstGeom prst="rect">
          <a:avLst/>
        </a:prstGeom>
      </xdr:spPr>
    </xdr:pic>
    <xdr:clientData/>
  </xdr:twoCellAnchor>
  <xdr:twoCellAnchor editAs="oneCell">
    <xdr:from>
      <xdr:col>3</xdr:col>
      <xdr:colOff>561975</xdr:colOff>
      <xdr:row>0</xdr:row>
      <xdr:rowOff>133350</xdr:rowOff>
    </xdr:from>
    <xdr:to>
      <xdr:col>11</xdr:col>
      <xdr:colOff>399461</xdr:colOff>
      <xdr:row>2</xdr:row>
      <xdr:rowOff>152350</xdr:rowOff>
    </xdr:to>
    <xdr:pic>
      <xdr:nvPicPr>
        <xdr:cNvPr id="7" name="Picture 6"/>
        <xdr:cNvPicPr>
          <a:picLocks noChangeAspect="1"/>
        </xdr:cNvPicPr>
      </xdr:nvPicPr>
      <xdr:blipFill>
        <a:blip xmlns:r="http://schemas.openxmlformats.org/officeDocument/2006/relationships" r:embed="rId6"/>
        <a:stretch>
          <a:fillRect/>
        </a:stretch>
      </xdr:blipFill>
      <xdr:spPr>
        <a:xfrm>
          <a:off x="2390775" y="133350"/>
          <a:ext cx="4714286" cy="4000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9</xdr:col>
      <xdr:colOff>218515</xdr:colOff>
      <xdr:row>2</xdr:row>
      <xdr:rowOff>161881</xdr:rowOff>
    </xdr:to>
    <xdr:pic>
      <xdr:nvPicPr>
        <xdr:cNvPr id="2" name="Picture 1"/>
        <xdr:cNvPicPr>
          <a:picLocks noChangeAspect="1"/>
        </xdr:cNvPicPr>
      </xdr:nvPicPr>
      <xdr:blipFill>
        <a:blip xmlns:r="http://schemas.openxmlformats.org/officeDocument/2006/relationships" r:embed="rId1"/>
        <a:stretch>
          <a:fillRect/>
        </a:stretch>
      </xdr:blipFill>
      <xdr:spPr>
        <a:xfrm>
          <a:off x="1219200" y="190500"/>
          <a:ext cx="4485715" cy="352381"/>
        </a:xfrm>
        <a:prstGeom prst="rect">
          <a:avLst/>
        </a:prstGeom>
      </xdr:spPr>
    </xdr:pic>
    <xdr:clientData/>
  </xdr:twoCellAnchor>
  <xdr:twoCellAnchor editAs="oneCell">
    <xdr:from>
      <xdr:col>2</xdr:col>
      <xdr:colOff>0</xdr:colOff>
      <xdr:row>4</xdr:row>
      <xdr:rowOff>0</xdr:rowOff>
    </xdr:from>
    <xdr:to>
      <xdr:col>11</xdr:col>
      <xdr:colOff>561219</xdr:colOff>
      <xdr:row>17</xdr:row>
      <xdr:rowOff>66357</xdr:rowOff>
    </xdr:to>
    <xdr:pic>
      <xdr:nvPicPr>
        <xdr:cNvPr id="3" name="Picture 2"/>
        <xdr:cNvPicPr>
          <a:picLocks noChangeAspect="1"/>
        </xdr:cNvPicPr>
      </xdr:nvPicPr>
      <xdr:blipFill>
        <a:blip xmlns:r="http://schemas.openxmlformats.org/officeDocument/2006/relationships" r:embed="rId2"/>
        <a:stretch>
          <a:fillRect/>
        </a:stretch>
      </xdr:blipFill>
      <xdr:spPr>
        <a:xfrm>
          <a:off x="1219200" y="762000"/>
          <a:ext cx="6047619" cy="254285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219075</xdr:colOff>
      <xdr:row>0</xdr:row>
      <xdr:rowOff>66675</xdr:rowOff>
    </xdr:from>
    <xdr:to>
      <xdr:col>21</xdr:col>
      <xdr:colOff>198428</xdr:colOff>
      <xdr:row>35</xdr:row>
      <xdr:rowOff>103937</xdr:rowOff>
    </xdr:to>
    <xdr:pic>
      <xdr:nvPicPr>
        <xdr:cNvPr id="2" name="Picture 1"/>
        <xdr:cNvPicPr>
          <a:picLocks noChangeAspect="1"/>
        </xdr:cNvPicPr>
      </xdr:nvPicPr>
      <xdr:blipFill>
        <a:blip xmlns:r="http://schemas.openxmlformats.org/officeDocument/2006/relationships" r:embed="rId1"/>
        <a:stretch>
          <a:fillRect/>
        </a:stretch>
      </xdr:blipFill>
      <xdr:spPr>
        <a:xfrm>
          <a:off x="219075" y="66675"/>
          <a:ext cx="12780953" cy="6704762"/>
        </a:xfrm>
        <a:prstGeom prst="rect">
          <a:avLst/>
        </a:prstGeom>
      </xdr:spPr>
    </xdr:pic>
    <xdr:clientData/>
  </xdr:twoCellAnchor>
  <xdr:twoCellAnchor editAs="oneCell">
    <xdr:from>
      <xdr:col>4</xdr:col>
      <xdr:colOff>447675</xdr:colOff>
      <xdr:row>35</xdr:row>
      <xdr:rowOff>133350</xdr:rowOff>
    </xdr:from>
    <xdr:to>
      <xdr:col>21</xdr:col>
      <xdr:colOff>208285</xdr:colOff>
      <xdr:row>67</xdr:row>
      <xdr:rowOff>94493</xdr:rowOff>
    </xdr:to>
    <xdr:pic>
      <xdr:nvPicPr>
        <xdr:cNvPr id="3" name="Picture 2"/>
        <xdr:cNvPicPr>
          <a:picLocks noChangeAspect="1"/>
        </xdr:cNvPicPr>
      </xdr:nvPicPr>
      <xdr:blipFill>
        <a:blip xmlns:r="http://schemas.openxmlformats.org/officeDocument/2006/relationships" r:embed="rId2"/>
        <a:stretch>
          <a:fillRect/>
        </a:stretch>
      </xdr:blipFill>
      <xdr:spPr>
        <a:xfrm>
          <a:off x="2886075" y="6800850"/>
          <a:ext cx="10123810" cy="6057143"/>
        </a:xfrm>
        <a:prstGeom prst="rect">
          <a:avLst/>
        </a:prstGeom>
      </xdr:spPr>
    </xdr:pic>
    <xdr:clientData/>
  </xdr:twoCellAnchor>
  <xdr:twoCellAnchor editAs="oneCell">
    <xdr:from>
      <xdr:col>4</xdr:col>
      <xdr:colOff>323850</xdr:colOff>
      <xdr:row>66</xdr:row>
      <xdr:rowOff>161925</xdr:rowOff>
    </xdr:from>
    <xdr:to>
      <xdr:col>20</xdr:col>
      <xdr:colOff>589298</xdr:colOff>
      <xdr:row>94</xdr:row>
      <xdr:rowOff>161259</xdr:rowOff>
    </xdr:to>
    <xdr:pic>
      <xdr:nvPicPr>
        <xdr:cNvPr id="4" name="Picture 3"/>
        <xdr:cNvPicPr>
          <a:picLocks noChangeAspect="1"/>
        </xdr:cNvPicPr>
      </xdr:nvPicPr>
      <xdr:blipFill>
        <a:blip xmlns:r="http://schemas.openxmlformats.org/officeDocument/2006/relationships" r:embed="rId3"/>
        <a:stretch>
          <a:fillRect/>
        </a:stretch>
      </xdr:blipFill>
      <xdr:spPr>
        <a:xfrm>
          <a:off x="2762250" y="12734925"/>
          <a:ext cx="10019048" cy="5333334"/>
        </a:xfrm>
        <a:prstGeom prst="rect">
          <a:avLst/>
        </a:prstGeom>
      </xdr:spPr>
    </xdr:pic>
    <xdr:clientData/>
  </xdr:twoCellAnchor>
  <xdr:twoCellAnchor editAs="oneCell">
    <xdr:from>
      <xdr:col>4</xdr:col>
      <xdr:colOff>200025</xdr:colOff>
      <xdr:row>94</xdr:row>
      <xdr:rowOff>161925</xdr:rowOff>
    </xdr:from>
    <xdr:to>
      <xdr:col>20</xdr:col>
      <xdr:colOff>608330</xdr:colOff>
      <xdr:row>100</xdr:row>
      <xdr:rowOff>18925</xdr:rowOff>
    </xdr:to>
    <xdr:pic>
      <xdr:nvPicPr>
        <xdr:cNvPr id="5" name="Picture 4"/>
        <xdr:cNvPicPr>
          <a:picLocks noChangeAspect="1"/>
        </xdr:cNvPicPr>
      </xdr:nvPicPr>
      <xdr:blipFill>
        <a:blip xmlns:r="http://schemas.openxmlformats.org/officeDocument/2006/relationships" r:embed="rId4"/>
        <a:stretch>
          <a:fillRect/>
        </a:stretch>
      </xdr:blipFill>
      <xdr:spPr>
        <a:xfrm>
          <a:off x="2638425" y="18068925"/>
          <a:ext cx="10161905" cy="1000000"/>
        </a:xfrm>
        <a:prstGeom prst="rect">
          <a:avLst/>
        </a:prstGeom>
      </xdr:spPr>
    </xdr:pic>
    <xdr:clientData/>
  </xdr:twoCellAnchor>
  <xdr:twoCellAnchor editAs="oneCell">
    <xdr:from>
      <xdr:col>4</xdr:col>
      <xdr:colOff>257175</xdr:colOff>
      <xdr:row>100</xdr:row>
      <xdr:rowOff>142875</xdr:rowOff>
    </xdr:from>
    <xdr:to>
      <xdr:col>21</xdr:col>
      <xdr:colOff>84452</xdr:colOff>
      <xdr:row>110</xdr:row>
      <xdr:rowOff>161685</xdr:rowOff>
    </xdr:to>
    <xdr:pic>
      <xdr:nvPicPr>
        <xdr:cNvPr id="6" name="Picture 5"/>
        <xdr:cNvPicPr>
          <a:picLocks noChangeAspect="1"/>
        </xdr:cNvPicPr>
      </xdr:nvPicPr>
      <xdr:blipFill>
        <a:blip xmlns:r="http://schemas.openxmlformats.org/officeDocument/2006/relationships" r:embed="rId5"/>
        <a:stretch>
          <a:fillRect/>
        </a:stretch>
      </xdr:blipFill>
      <xdr:spPr>
        <a:xfrm>
          <a:off x="2695575" y="19192875"/>
          <a:ext cx="10190477" cy="192381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5.bin"/></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6.bin"/><Relationship Id="rId1" Type="http://schemas.openxmlformats.org/officeDocument/2006/relationships/hyperlink" Target="mailto:ewqeqwe@hotmail.com" TargetMode="Externa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23"/>
  <sheetViews>
    <sheetView workbookViewId="0">
      <pane ySplit="1" topLeftCell="A2" activePane="bottomLeft" state="frozen"/>
      <selection pane="bottomLeft" activeCell="J109" sqref="J109:J123"/>
    </sheetView>
  </sheetViews>
  <sheetFormatPr defaultRowHeight="15" x14ac:dyDescent="0.25"/>
  <cols>
    <col min="1" max="1" width="67.140625" customWidth="1"/>
    <col min="2" max="2" width="15.28515625" customWidth="1"/>
    <col min="3" max="3" width="40.7109375" customWidth="1"/>
    <col min="4" max="4" width="53.28515625" customWidth="1"/>
    <col min="5" max="5" width="29.28515625" bestFit="1" customWidth="1"/>
    <col min="6" max="6" width="37.5703125" bestFit="1" customWidth="1"/>
    <col min="7" max="7" width="15.140625" customWidth="1"/>
    <col min="8" max="8" width="28.5703125" bestFit="1" customWidth="1"/>
    <col min="9" max="9" width="45" customWidth="1"/>
    <col min="10" max="10" width="33.28515625" customWidth="1"/>
  </cols>
  <sheetData>
    <row r="1" spans="1:19" x14ac:dyDescent="0.25">
      <c r="A1" s="111"/>
      <c r="B1" s="112" t="s">
        <v>63</v>
      </c>
      <c r="C1" s="112" t="s">
        <v>64</v>
      </c>
      <c r="D1" s="112" t="s">
        <v>1005</v>
      </c>
      <c r="E1" s="112" t="s">
        <v>1006</v>
      </c>
      <c r="F1" s="112" t="s">
        <v>60</v>
      </c>
      <c r="G1" s="111"/>
      <c r="H1" s="111"/>
      <c r="I1" s="111"/>
      <c r="J1" s="111"/>
      <c r="K1" s="111"/>
      <c r="L1" s="111"/>
      <c r="M1" s="111"/>
      <c r="N1" s="111"/>
      <c r="O1" s="111"/>
      <c r="P1" s="111"/>
      <c r="Q1" s="111"/>
      <c r="R1" s="111"/>
      <c r="S1" s="110"/>
    </row>
    <row r="2" spans="1:19" x14ac:dyDescent="0.25">
      <c r="A2" t="s">
        <v>0</v>
      </c>
      <c r="B2" t="s">
        <v>1</v>
      </c>
      <c r="C2" t="s">
        <v>2</v>
      </c>
      <c r="D2" t="s">
        <v>9</v>
      </c>
      <c r="E2" t="s">
        <v>8</v>
      </c>
      <c r="F2" t="s">
        <v>7</v>
      </c>
      <c r="H2" s="1" t="str">
        <f>"'"&amp;D2&amp;" "&amp;F2&amp;"'"</f>
        <v>'Crear Plazo'</v>
      </c>
      <c r="I2" t="str">
        <f>"'"&amp;B2&amp;"_"&amp;C2&amp;E2&amp;F2&amp;"'"</f>
        <v>'Admin_CreatePresPlazo'</v>
      </c>
      <c r="J2" t="str">
        <f>A2&amp;H2&amp;","&amp;I2&amp;",'Cooperancia')"</f>
        <v>INSERT INTO SegAction (Descripcion,Action,Application) VALUES ('Crear Plazo','Admin_CreatePresPlazo','Cooperancia')</v>
      </c>
    </row>
    <row r="3" spans="1:19" x14ac:dyDescent="0.25">
      <c r="A3" t="s">
        <v>0</v>
      </c>
      <c r="B3" t="s">
        <v>1</v>
      </c>
      <c r="C3" t="s">
        <v>3</v>
      </c>
      <c r="D3" t="s">
        <v>10</v>
      </c>
      <c r="E3" t="s">
        <v>8</v>
      </c>
      <c r="F3" t="s">
        <v>7</v>
      </c>
      <c r="H3" s="1" t="str">
        <f t="shared" ref="H3:H6" si="0">"'"&amp;D3&amp;" "&amp;F3&amp;"'"</f>
        <v>'Modificar Plazo'</v>
      </c>
      <c r="I3" t="str">
        <f t="shared" ref="I3:I6" si="1">"'"&amp;B3&amp;"_"&amp;C3&amp;E3&amp;F3&amp;"'"</f>
        <v>'Admin_UpdatePresPlazo'</v>
      </c>
      <c r="J3" t="str">
        <f t="shared" ref="J3:J8" si="2">A3&amp;H3&amp;","&amp;I3&amp;",'Cooperancia')"</f>
        <v>INSERT INTO SegAction (Descripcion,Action,Application) VALUES ('Modificar Plazo','Admin_UpdatePresPlazo','Cooperancia')</v>
      </c>
    </row>
    <row r="4" spans="1:19" x14ac:dyDescent="0.25">
      <c r="A4" t="s">
        <v>0</v>
      </c>
      <c r="B4" t="s">
        <v>1</v>
      </c>
      <c r="C4" t="s">
        <v>4</v>
      </c>
      <c r="D4" t="s">
        <v>11</v>
      </c>
      <c r="E4" t="s">
        <v>8</v>
      </c>
      <c r="F4" t="s">
        <v>7</v>
      </c>
      <c r="H4" s="1" t="str">
        <f t="shared" si="0"/>
        <v>'Eliminar Plazo'</v>
      </c>
      <c r="I4" t="str">
        <f t="shared" si="1"/>
        <v>'Admin_DeletePresPlazo'</v>
      </c>
      <c r="J4" t="str">
        <f t="shared" si="2"/>
        <v>INSERT INTO SegAction (Descripcion,Action,Application) VALUES ('Eliminar Plazo','Admin_DeletePresPlazo','Cooperancia')</v>
      </c>
    </row>
    <row r="5" spans="1:19" x14ac:dyDescent="0.25">
      <c r="A5" t="s">
        <v>0</v>
      </c>
      <c r="B5" t="s">
        <v>1</v>
      </c>
      <c r="C5" t="s">
        <v>5</v>
      </c>
      <c r="D5" t="s">
        <v>12</v>
      </c>
      <c r="E5" t="s">
        <v>8</v>
      </c>
      <c r="F5" t="s">
        <v>7</v>
      </c>
      <c r="H5" s="1" t="str">
        <f t="shared" si="0"/>
        <v>'Ver Detalles Plazo'</v>
      </c>
      <c r="I5" t="str">
        <f t="shared" si="1"/>
        <v>'Admin_DetailsPresPlazo'</v>
      </c>
      <c r="J5" t="str">
        <f t="shared" si="2"/>
        <v>INSERT INTO SegAction (Descripcion,Action,Application) VALUES ('Ver Detalles Plazo','Admin_DetailsPresPlazo','Cooperancia')</v>
      </c>
    </row>
    <row r="6" spans="1:19" x14ac:dyDescent="0.25">
      <c r="A6" t="s">
        <v>0</v>
      </c>
      <c r="B6" t="s">
        <v>1</v>
      </c>
      <c r="C6" t="s">
        <v>6</v>
      </c>
      <c r="D6" t="s">
        <v>13</v>
      </c>
      <c r="E6" t="s">
        <v>8</v>
      </c>
      <c r="F6" t="s">
        <v>7</v>
      </c>
      <c r="H6" s="1" t="str">
        <f t="shared" si="0"/>
        <v>'Listar Plazo'</v>
      </c>
      <c r="I6" t="str">
        <f t="shared" si="1"/>
        <v>'Admin_ListPresPlazo'</v>
      </c>
      <c r="J6" t="str">
        <f>A6&amp;H6&amp;","&amp;I6&amp;",'Cooperancia')"</f>
        <v>INSERT INTO SegAction (Descripcion,Action,Application) VALUES ('Listar Plazo','Admin_ListPresPlazo','Cooperancia')</v>
      </c>
    </row>
    <row r="8" spans="1:19" x14ac:dyDescent="0.25">
      <c r="A8" t="s">
        <v>0</v>
      </c>
      <c r="B8" t="s">
        <v>1</v>
      </c>
      <c r="C8" t="s">
        <v>2</v>
      </c>
      <c r="D8" t="s">
        <v>9</v>
      </c>
      <c r="E8" t="s">
        <v>8</v>
      </c>
      <c r="F8" t="s">
        <v>14</v>
      </c>
      <c r="H8" s="1" t="str">
        <f>"'"&amp;D8&amp;" "&amp;F8&amp;"'"</f>
        <v>'Crear Frecuencia'</v>
      </c>
      <c r="I8" t="str">
        <f>"'"&amp;B8&amp;"_"&amp;C8&amp;E8&amp;F8&amp;"'"</f>
        <v>'Admin_CreatePresFrecuencia'</v>
      </c>
      <c r="J8" t="str">
        <f t="shared" si="2"/>
        <v>INSERT INTO SegAction (Descripcion,Action,Application) VALUES ('Crear Frecuencia','Admin_CreatePresFrecuencia','Cooperancia')</v>
      </c>
    </row>
    <row r="9" spans="1:19" x14ac:dyDescent="0.25">
      <c r="A9" t="s">
        <v>0</v>
      </c>
      <c r="B9" t="s">
        <v>1</v>
      </c>
      <c r="C9" t="s">
        <v>3</v>
      </c>
      <c r="D9" t="s">
        <v>10</v>
      </c>
      <c r="E9" t="s">
        <v>8</v>
      </c>
      <c r="F9" t="s">
        <v>14</v>
      </c>
      <c r="H9" s="1" t="str">
        <f t="shared" ref="H9:H12" si="3">"'"&amp;D9&amp;" "&amp;F9&amp;"'"</f>
        <v>'Modificar Frecuencia'</v>
      </c>
      <c r="I9" t="str">
        <f t="shared" ref="I9:I12" si="4">"'"&amp;B9&amp;"_"&amp;C9&amp;E9&amp;F9&amp;"'"</f>
        <v>'Admin_UpdatePresFrecuencia'</v>
      </c>
      <c r="J9" t="str">
        <f t="shared" ref="J9:J12" si="5">A9&amp;H9&amp;","&amp;I9&amp;",'Cooperancia')"</f>
        <v>INSERT INTO SegAction (Descripcion,Action,Application) VALUES ('Modificar Frecuencia','Admin_UpdatePresFrecuencia','Cooperancia')</v>
      </c>
    </row>
    <row r="10" spans="1:19" x14ac:dyDescent="0.25">
      <c r="A10" t="s">
        <v>0</v>
      </c>
      <c r="B10" t="s">
        <v>1</v>
      </c>
      <c r="C10" t="s">
        <v>4</v>
      </c>
      <c r="D10" t="s">
        <v>11</v>
      </c>
      <c r="E10" t="s">
        <v>8</v>
      </c>
      <c r="F10" t="s">
        <v>14</v>
      </c>
      <c r="H10" s="1" t="str">
        <f t="shared" si="3"/>
        <v>'Eliminar Frecuencia'</v>
      </c>
      <c r="I10" t="str">
        <f t="shared" si="4"/>
        <v>'Admin_DeletePresFrecuencia'</v>
      </c>
      <c r="J10" t="str">
        <f t="shared" si="5"/>
        <v>INSERT INTO SegAction (Descripcion,Action,Application) VALUES ('Eliminar Frecuencia','Admin_DeletePresFrecuencia','Cooperancia')</v>
      </c>
    </row>
    <row r="11" spans="1:19" x14ac:dyDescent="0.25">
      <c r="A11" t="s">
        <v>0</v>
      </c>
      <c r="B11" t="s">
        <v>1</v>
      </c>
      <c r="C11" t="s">
        <v>5</v>
      </c>
      <c r="D11" t="s">
        <v>12</v>
      </c>
      <c r="E11" t="s">
        <v>8</v>
      </c>
      <c r="F11" t="s">
        <v>14</v>
      </c>
      <c r="H11" s="1" t="str">
        <f t="shared" si="3"/>
        <v>'Ver Detalles Frecuencia'</v>
      </c>
      <c r="I11" t="str">
        <f t="shared" si="4"/>
        <v>'Admin_DetailsPresFrecuencia'</v>
      </c>
      <c r="J11" t="str">
        <f t="shared" si="5"/>
        <v>INSERT INTO SegAction (Descripcion,Action,Application) VALUES ('Ver Detalles Frecuencia','Admin_DetailsPresFrecuencia','Cooperancia')</v>
      </c>
    </row>
    <row r="12" spans="1:19" x14ac:dyDescent="0.25">
      <c r="A12" t="s">
        <v>0</v>
      </c>
      <c r="B12" t="s">
        <v>1</v>
      </c>
      <c r="C12" t="s">
        <v>6</v>
      </c>
      <c r="D12" t="s">
        <v>13</v>
      </c>
      <c r="E12" t="s">
        <v>8</v>
      </c>
      <c r="F12" t="s">
        <v>14</v>
      </c>
      <c r="H12" s="1" t="str">
        <f t="shared" si="3"/>
        <v>'Listar Frecuencia'</v>
      </c>
      <c r="I12" t="str">
        <f t="shared" si="4"/>
        <v>'Admin_ListPresFrecuencia'</v>
      </c>
      <c r="J12" t="str">
        <f t="shared" si="5"/>
        <v>INSERT INTO SegAction (Descripcion,Action,Application) VALUES ('Listar Frecuencia','Admin_ListPresFrecuencia','Cooperancia')</v>
      </c>
    </row>
    <row r="14" spans="1:19" x14ac:dyDescent="0.25">
      <c r="A14" t="s">
        <v>0</v>
      </c>
      <c r="B14" t="s">
        <v>1</v>
      </c>
      <c r="C14" t="s">
        <v>2</v>
      </c>
      <c r="D14" t="s">
        <v>9</v>
      </c>
      <c r="E14" t="s">
        <v>8</v>
      </c>
      <c r="F14" t="s">
        <v>15</v>
      </c>
      <c r="H14" s="1" t="str">
        <f>"'"&amp;D14&amp;" "&amp;F14&amp;"'"</f>
        <v>'Crear PlazoTipoInteres'</v>
      </c>
      <c r="I14" t="str">
        <f>"'"&amp;B14&amp;"_"&amp;C14&amp;E14&amp;F14&amp;"'"</f>
        <v>'Admin_CreatePresPlazoTipoInteres'</v>
      </c>
      <c r="J14" t="str">
        <f>A14&amp;H14&amp;","&amp;I14&amp;",'Cooperancia')"</f>
        <v>INSERT INTO SegAction (Descripcion,Action,Application) VALUES ('Crear PlazoTipoInteres','Admin_CreatePresPlazoTipoInteres','Cooperancia')</v>
      </c>
    </row>
    <row r="15" spans="1:19" x14ac:dyDescent="0.25">
      <c r="A15" t="s">
        <v>0</v>
      </c>
      <c r="B15" t="s">
        <v>1</v>
      </c>
      <c r="C15" t="s">
        <v>3</v>
      </c>
      <c r="D15" t="s">
        <v>10</v>
      </c>
      <c r="E15" t="s">
        <v>8</v>
      </c>
      <c r="F15" t="s">
        <v>15</v>
      </c>
      <c r="H15" s="1" t="str">
        <f t="shared" ref="H15:H18" si="6">"'"&amp;D15&amp;" "&amp;F15&amp;"'"</f>
        <v>'Modificar PlazoTipoInteres'</v>
      </c>
      <c r="I15" t="str">
        <f t="shared" ref="I15:I18" si="7">"'"&amp;B15&amp;"_"&amp;C15&amp;E15&amp;F15&amp;"'"</f>
        <v>'Admin_UpdatePresPlazoTipoInteres'</v>
      </c>
      <c r="J15" t="str">
        <f t="shared" ref="J15:J18" si="8">A15&amp;H15&amp;","&amp;I15&amp;",'Cooperancia')"</f>
        <v>INSERT INTO SegAction (Descripcion,Action,Application) VALUES ('Modificar PlazoTipoInteres','Admin_UpdatePresPlazoTipoInteres','Cooperancia')</v>
      </c>
    </row>
    <row r="16" spans="1:19" x14ac:dyDescent="0.25">
      <c r="A16" t="s">
        <v>0</v>
      </c>
      <c r="B16" t="s">
        <v>1</v>
      </c>
      <c r="C16" t="s">
        <v>4</v>
      </c>
      <c r="D16" t="s">
        <v>11</v>
      </c>
      <c r="E16" t="s">
        <v>8</v>
      </c>
      <c r="F16" t="s">
        <v>15</v>
      </c>
      <c r="H16" s="1" t="str">
        <f t="shared" si="6"/>
        <v>'Eliminar PlazoTipoInteres'</v>
      </c>
      <c r="I16" t="str">
        <f t="shared" si="7"/>
        <v>'Admin_DeletePresPlazoTipoInteres'</v>
      </c>
      <c r="J16" t="str">
        <f t="shared" si="8"/>
        <v>INSERT INTO SegAction (Descripcion,Action,Application) VALUES ('Eliminar PlazoTipoInteres','Admin_DeletePresPlazoTipoInteres','Cooperancia')</v>
      </c>
    </row>
    <row r="17" spans="1:10" x14ac:dyDescent="0.25">
      <c r="A17" t="s">
        <v>0</v>
      </c>
      <c r="B17" t="s">
        <v>1</v>
      </c>
      <c r="C17" t="s">
        <v>5</v>
      </c>
      <c r="D17" t="s">
        <v>12</v>
      </c>
      <c r="E17" t="s">
        <v>8</v>
      </c>
      <c r="F17" t="s">
        <v>15</v>
      </c>
      <c r="H17" s="1" t="str">
        <f t="shared" si="6"/>
        <v>'Ver Detalles PlazoTipoInteres'</v>
      </c>
      <c r="I17" t="str">
        <f t="shared" si="7"/>
        <v>'Admin_DetailsPresPlazoTipoInteres'</v>
      </c>
      <c r="J17" t="str">
        <f t="shared" si="8"/>
        <v>INSERT INTO SegAction (Descripcion,Action,Application) VALUES ('Ver Detalles PlazoTipoInteres','Admin_DetailsPresPlazoTipoInteres','Cooperancia')</v>
      </c>
    </row>
    <row r="18" spans="1:10" x14ac:dyDescent="0.25">
      <c r="A18" t="s">
        <v>0</v>
      </c>
      <c r="B18" t="s">
        <v>1</v>
      </c>
      <c r="C18" t="s">
        <v>6</v>
      </c>
      <c r="D18" t="s">
        <v>13</v>
      </c>
      <c r="E18" t="s">
        <v>8</v>
      </c>
      <c r="F18" t="s">
        <v>15</v>
      </c>
      <c r="H18" s="1" t="str">
        <f t="shared" si="6"/>
        <v>'Listar PlazoTipoInteres'</v>
      </c>
      <c r="I18" t="str">
        <f t="shared" si="7"/>
        <v>'Admin_ListPresPlazoTipoInteres'</v>
      </c>
      <c r="J18" t="str">
        <f t="shared" si="8"/>
        <v>INSERT INTO SegAction (Descripcion,Action,Application) VALUES ('Listar PlazoTipoInteres','Admin_ListPresPlazoTipoInteres','Cooperancia')</v>
      </c>
    </row>
    <row r="20" spans="1:10" x14ac:dyDescent="0.25">
      <c r="A20" t="s">
        <v>0</v>
      </c>
      <c r="B20" t="s">
        <v>1</v>
      </c>
      <c r="C20" t="s">
        <v>2</v>
      </c>
      <c r="D20" t="s">
        <v>9</v>
      </c>
      <c r="E20" t="s">
        <v>8</v>
      </c>
      <c r="F20" t="s">
        <v>16</v>
      </c>
      <c r="H20" s="1" t="str">
        <f>"'"&amp;D20&amp;" "&amp;F20&amp;"'"</f>
        <v>'Crear Producto'</v>
      </c>
      <c r="I20" t="str">
        <f>"'"&amp;B20&amp;"_"&amp;C20&amp;E20&amp;F20&amp;"'"</f>
        <v>'Admin_CreatePresProducto'</v>
      </c>
      <c r="J20" t="str">
        <f>A20&amp;H20&amp;","&amp;I20&amp;",'Cooperancia')"</f>
        <v>INSERT INTO SegAction (Descripcion,Action,Application) VALUES ('Crear Producto','Admin_CreatePresProducto','Cooperancia')</v>
      </c>
    </row>
    <row r="21" spans="1:10" x14ac:dyDescent="0.25">
      <c r="A21" t="s">
        <v>0</v>
      </c>
      <c r="B21" t="s">
        <v>1</v>
      </c>
      <c r="C21" t="s">
        <v>3</v>
      </c>
      <c r="D21" t="s">
        <v>10</v>
      </c>
      <c r="E21" t="s">
        <v>8</v>
      </c>
      <c r="F21" t="s">
        <v>16</v>
      </c>
      <c r="H21" s="1" t="str">
        <f t="shared" ref="H21:H24" si="9">"'"&amp;D21&amp;" "&amp;F21&amp;"'"</f>
        <v>'Modificar Producto'</v>
      </c>
      <c r="I21" t="str">
        <f t="shared" ref="I21:I24" si="10">"'"&amp;B21&amp;"_"&amp;C21&amp;E21&amp;F21&amp;"'"</f>
        <v>'Admin_UpdatePresProducto'</v>
      </c>
      <c r="J21" t="str">
        <f t="shared" ref="J21:J24" si="11">A21&amp;H21&amp;","&amp;I21&amp;",'Cooperancia')"</f>
        <v>INSERT INTO SegAction (Descripcion,Action,Application) VALUES ('Modificar Producto','Admin_UpdatePresProducto','Cooperancia')</v>
      </c>
    </row>
    <row r="22" spans="1:10" x14ac:dyDescent="0.25">
      <c r="A22" t="s">
        <v>0</v>
      </c>
      <c r="B22" t="s">
        <v>1</v>
      </c>
      <c r="C22" t="s">
        <v>4</v>
      </c>
      <c r="D22" t="s">
        <v>11</v>
      </c>
      <c r="E22" t="s">
        <v>8</v>
      </c>
      <c r="F22" t="s">
        <v>16</v>
      </c>
      <c r="H22" s="1" t="str">
        <f t="shared" si="9"/>
        <v>'Eliminar Producto'</v>
      </c>
      <c r="I22" t="str">
        <f t="shared" si="10"/>
        <v>'Admin_DeletePresProducto'</v>
      </c>
      <c r="J22" t="str">
        <f t="shared" si="11"/>
        <v>INSERT INTO SegAction (Descripcion,Action,Application) VALUES ('Eliminar Producto','Admin_DeletePresProducto','Cooperancia')</v>
      </c>
    </row>
    <row r="23" spans="1:10" x14ac:dyDescent="0.25">
      <c r="A23" t="s">
        <v>0</v>
      </c>
      <c r="B23" t="s">
        <v>1</v>
      </c>
      <c r="C23" t="s">
        <v>5</v>
      </c>
      <c r="D23" t="s">
        <v>12</v>
      </c>
      <c r="E23" t="s">
        <v>8</v>
      </c>
      <c r="F23" t="s">
        <v>16</v>
      </c>
      <c r="H23" s="1" t="str">
        <f t="shared" si="9"/>
        <v>'Ver Detalles Producto'</v>
      </c>
      <c r="I23" t="str">
        <f t="shared" si="10"/>
        <v>'Admin_DetailsPresProducto'</v>
      </c>
      <c r="J23" t="str">
        <f t="shared" si="11"/>
        <v>INSERT INTO SegAction (Descripcion,Action,Application) VALUES ('Ver Detalles Producto','Admin_DetailsPresProducto','Cooperancia')</v>
      </c>
    </row>
    <row r="24" spans="1:10" x14ac:dyDescent="0.25">
      <c r="A24" t="s">
        <v>0</v>
      </c>
      <c r="B24" t="s">
        <v>1</v>
      </c>
      <c r="C24" t="s">
        <v>6</v>
      </c>
      <c r="D24" t="s">
        <v>13</v>
      </c>
      <c r="E24" t="s">
        <v>8</v>
      </c>
      <c r="F24" t="s">
        <v>16</v>
      </c>
      <c r="H24" s="1" t="str">
        <f t="shared" si="9"/>
        <v>'Listar Producto'</v>
      </c>
      <c r="I24" t="str">
        <f t="shared" si="10"/>
        <v>'Admin_ListPresProducto'</v>
      </c>
      <c r="J24" t="str">
        <f t="shared" si="11"/>
        <v>INSERT INTO SegAction (Descripcion,Action,Application) VALUES ('Listar Producto','Admin_ListPresProducto','Cooperancia')</v>
      </c>
    </row>
    <row r="26" spans="1:10" x14ac:dyDescent="0.25">
      <c r="A26" t="s">
        <v>0</v>
      </c>
      <c r="B26" t="s">
        <v>1</v>
      </c>
      <c r="C26" t="s">
        <v>2</v>
      </c>
      <c r="D26" t="s">
        <v>9</v>
      </c>
      <c r="E26" t="s">
        <v>8</v>
      </c>
      <c r="F26" t="s">
        <v>17</v>
      </c>
      <c r="H26" s="1" t="str">
        <f>"'"&amp;D26&amp;" "&amp;F26&amp;"'"</f>
        <v>'Crear TipoPerfil'</v>
      </c>
      <c r="I26" t="str">
        <f>"'"&amp;B26&amp;"_"&amp;C26&amp;E26&amp;F26&amp;"'"</f>
        <v>'Admin_CreatePresTipoPerfil'</v>
      </c>
      <c r="J26" t="str">
        <f>A26&amp;H26&amp;","&amp;I26&amp;",'Cooperancia')"</f>
        <v>INSERT INTO SegAction (Descripcion,Action,Application) VALUES ('Crear TipoPerfil','Admin_CreatePresTipoPerfil','Cooperancia')</v>
      </c>
    </row>
    <row r="27" spans="1:10" x14ac:dyDescent="0.25">
      <c r="A27" t="s">
        <v>0</v>
      </c>
      <c r="B27" t="s">
        <v>1</v>
      </c>
      <c r="C27" t="s">
        <v>3</v>
      </c>
      <c r="D27" t="s">
        <v>10</v>
      </c>
      <c r="E27" t="s">
        <v>8</v>
      </c>
      <c r="F27" t="s">
        <v>17</v>
      </c>
      <c r="H27" s="1" t="str">
        <f t="shared" ref="H27:H30" si="12">"'"&amp;D27&amp;" "&amp;F27&amp;"'"</f>
        <v>'Modificar TipoPerfil'</v>
      </c>
      <c r="I27" t="str">
        <f t="shared" ref="I27:I30" si="13">"'"&amp;B27&amp;"_"&amp;C27&amp;E27&amp;F27&amp;"'"</f>
        <v>'Admin_UpdatePresTipoPerfil'</v>
      </c>
      <c r="J27" t="str">
        <f t="shared" ref="J27:J30" si="14">A27&amp;H27&amp;","&amp;I27&amp;",'Cooperancia')"</f>
        <v>INSERT INTO SegAction (Descripcion,Action,Application) VALUES ('Modificar TipoPerfil','Admin_UpdatePresTipoPerfil','Cooperancia')</v>
      </c>
    </row>
    <row r="28" spans="1:10" x14ac:dyDescent="0.25">
      <c r="A28" t="s">
        <v>0</v>
      </c>
      <c r="B28" t="s">
        <v>1</v>
      </c>
      <c r="C28" t="s">
        <v>4</v>
      </c>
      <c r="D28" t="s">
        <v>11</v>
      </c>
      <c r="E28" t="s">
        <v>8</v>
      </c>
      <c r="F28" t="s">
        <v>17</v>
      </c>
      <c r="H28" s="1" t="str">
        <f t="shared" si="12"/>
        <v>'Eliminar TipoPerfil'</v>
      </c>
      <c r="I28" t="str">
        <f t="shared" si="13"/>
        <v>'Admin_DeletePresTipoPerfil'</v>
      </c>
      <c r="J28" t="str">
        <f t="shared" si="14"/>
        <v>INSERT INTO SegAction (Descripcion,Action,Application) VALUES ('Eliminar TipoPerfil','Admin_DeletePresTipoPerfil','Cooperancia')</v>
      </c>
    </row>
    <row r="29" spans="1:10" x14ac:dyDescent="0.25">
      <c r="A29" t="s">
        <v>0</v>
      </c>
      <c r="B29" t="s">
        <v>1</v>
      </c>
      <c r="C29" t="s">
        <v>5</v>
      </c>
      <c r="D29" t="s">
        <v>12</v>
      </c>
      <c r="E29" t="s">
        <v>8</v>
      </c>
      <c r="F29" t="s">
        <v>17</v>
      </c>
      <c r="H29" s="1" t="str">
        <f t="shared" si="12"/>
        <v>'Ver Detalles TipoPerfil'</v>
      </c>
      <c r="I29" t="str">
        <f t="shared" si="13"/>
        <v>'Admin_DetailsPresTipoPerfil'</v>
      </c>
      <c r="J29" t="str">
        <f t="shared" si="14"/>
        <v>INSERT INTO SegAction (Descripcion,Action,Application) VALUES ('Ver Detalles TipoPerfil','Admin_DetailsPresTipoPerfil','Cooperancia')</v>
      </c>
    </row>
    <row r="30" spans="1:10" x14ac:dyDescent="0.25">
      <c r="A30" t="s">
        <v>0</v>
      </c>
      <c r="B30" t="s">
        <v>1</v>
      </c>
      <c r="C30" t="s">
        <v>6</v>
      </c>
      <c r="D30" t="s">
        <v>13</v>
      </c>
      <c r="E30" t="s">
        <v>8</v>
      </c>
      <c r="F30" t="s">
        <v>17</v>
      </c>
      <c r="H30" s="1" t="str">
        <f t="shared" si="12"/>
        <v>'Listar TipoPerfil'</v>
      </c>
      <c r="I30" t="str">
        <f t="shared" si="13"/>
        <v>'Admin_ListPresTipoPerfil'</v>
      </c>
      <c r="J30" t="str">
        <f t="shared" si="14"/>
        <v>INSERT INTO SegAction (Descripcion,Action,Application) VALUES ('Listar TipoPerfil','Admin_ListPresTipoPerfil','Cooperancia')</v>
      </c>
    </row>
    <row r="32" spans="1:10" x14ac:dyDescent="0.25">
      <c r="A32" t="s">
        <v>0</v>
      </c>
      <c r="B32" t="s">
        <v>1</v>
      </c>
      <c r="C32" t="s">
        <v>56</v>
      </c>
      <c r="D32" t="s">
        <v>38</v>
      </c>
      <c r="E32" t="s">
        <v>8</v>
      </c>
      <c r="F32" t="s">
        <v>229</v>
      </c>
      <c r="G32" t="s">
        <v>7</v>
      </c>
      <c r="H32" s="1" t="str">
        <f>"'"&amp;D32&amp;" a "&amp;F32&amp;"'"</f>
        <v>'Ingresar a Administración de Plazo'</v>
      </c>
      <c r="I32" t="str">
        <f>"'"&amp;B32&amp;"_"&amp;C32&amp;E32&amp;G32&amp;"'"</f>
        <v>'Admin_IndexPresPlazo'</v>
      </c>
      <c r="J32" t="str">
        <f>A32&amp;H32&amp;","&amp;I32&amp;",'Cooperancia')"</f>
        <v>INSERT INTO SegAction (Descripcion,Action,Application) VALUES ('Ingresar a Administración de Plazo','Admin_IndexPresPlazo','Cooperancia')</v>
      </c>
    </row>
    <row r="33" spans="1:12" x14ac:dyDescent="0.25">
      <c r="A33" t="s">
        <v>0</v>
      </c>
      <c r="B33" t="s">
        <v>1</v>
      </c>
      <c r="C33" t="s">
        <v>56</v>
      </c>
      <c r="D33" t="s">
        <v>38</v>
      </c>
      <c r="E33" t="s">
        <v>8</v>
      </c>
      <c r="F33" t="s">
        <v>230</v>
      </c>
      <c r="G33" t="s">
        <v>14</v>
      </c>
      <c r="H33" s="1" t="str">
        <f t="shared" ref="H33:H36" si="15">"'"&amp;D33&amp;" a "&amp;F33&amp;"'"</f>
        <v>'Ingresar a Administración de Frecuencia'</v>
      </c>
      <c r="I33" t="str">
        <f t="shared" ref="I33:I36" si="16">"'"&amp;B33&amp;"_"&amp;C33&amp;E33&amp;G33&amp;"'"</f>
        <v>'Admin_IndexPresFrecuencia'</v>
      </c>
      <c r="J33" t="str">
        <f t="shared" ref="J33:J36" si="17">A33&amp;H33&amp;","&amp;I33&amp;",'Cooperancia')"</f>
        <v>INSERT INTO SegAction (Descripcion,Action,Application) VALUES ('Ingresar a Administración de Frecuencia','Admin_IndexPresFrecuencia','Cooperancia')</v>
      </c>
    </row>
    <row r="34" spans="1:12" x14ac:dyDescent="0.25">
      <c r="A34" t="s">
        <v>0</v>
      </c>
      <c r="B34" t="s">
        <v>1</v>
      </c>
      <c r="C34" t="s">
        <v>56</v>
      </c>
      <c r="D34" t="s">
        <v>38</v>
      </c>
      <c r="E34" t="s">
        <v>8</v>
      </c>
      <c r="F34" t="s">
        <v>231</v>
      </c>
      <c r="G34" t="s">
        <v>15</v>
      </c>
      <c r="H34" s="1" t="str">
        <f t="shared" si="15"/>
        <v>'Ingresar a Administración de Plazo por Tipo Interes'</v>
      </c>
      <c r="I34" t="str">
        <f t="shared" si="16"/>
        <v>'Admin_IndexPresPlazoTipoInteres'</v>
      </c>
      <c r="J34" t="str">
        <f t="shared" si="17"/>
        <v>INSERT INTO SegAction (Descripcion,Action,Application) VALUES ('Ingresar a Administración de Plazo por Tipo Interes','Admin_IndexPresPlazoTipoInteres','Cooperancia')</v>
      </c>
    </row>
    <row r="35" spans="1:12" x14ac:dyDescent="0.25">
      <c r="A35" t="s">
        <v>0</v>
      </c>
      <c r="B35" t="s">
        <v>1</v>
      </c>
      <c r="C35" t="s">
        <v>56</v>
      </c>
      <c r="D35" t="s">
        <v>38</v>
      </c>
      <c r="E35" t="s">
        <v>8</v>
      </c>
      <c r="F35" t="s">
        <v>232</v>
      </c>
      <c r="G35" t="s">
        <v>17</v>
      </c>
      <c r="H35" s="1" t="str">
        <f t="shared" si="15"/>
        <v>'Ingresar a Administración de Tipo de Perfil'</v>
      </c>
      <c r="I35" t="str">
        <f t="shared" si="16"/>
        <v>'Admin_IndexPresTipoPerfil'</v>
      </c>
      <c r="J35" t="str">
        <f t="shared" si="17"/>
        <v>INSERT INTO SegAction (Descripcion,Action,Application) VALUES ('Ingresar a Administración de Tipo de Perfil','Admin_IndexPresTipoPerfil','Cooperancia')</v>
      </c>
    </row>
    <row r="36" spans="1:12" x14ac:dyDescent="0.25">
      <c r="A36" t="s">
        <v>0</v>
      </c>
      <c r="B36" t="s">
        <v>1</v>
      </c>
      <c r="C36" t="s">
        <v>56</v>
      </c>
      <c r="D36" t="s">
        <v>38</v>
      </c>
      <c r="E36" t="s">
        <v>8</v>
      </c>
      <c r="F36" t="s">
        <v>233</v>
      </c>
      <c r="G36" t="s">
        <v>16</v>
      </c>
      <c r="H36" s="1" t="str">
        <f t="shared" si="15"/>
        <v>'Ingresar a Administración de Productos'</v>
      </c>
      <c r="I36" t="str">
        <f t="shared" si="16"/>
        <v>'Admin_IndexPresProducto'</v>
      </c>
      <c r="J36" t="str">
        <f t="shared" si="17"/>
        <v>INSERT INTO SegAction (Descripcion,Action,Application) VALUES ('Ingresar a Administración de Productos','Admin_IndexPresProducto','Cooperancia')</v>
      </c>
    </row>
    <row r="38" spans="1:12" x14ac:dyDescent="0.25">
      <c r="A38" t="s">
        <v>0</v>
      </c>
      <c r="B38" t="s">
        <v>1</v>
      </c>
      <c r="C38" t="s">
        <v>56</v>
      </c>
      <c r="D38" t="s">
        <v>38</v>
      </c>
      <c r="F38" s="2" t="s">
        <v>165</v>
      </c>
      <c r="G38" s="2"/>
      <c r="H38" s="2" t="s">
        <v>166</v>
      </c>
      <c r="I38" s="2" t="s">
        <v>43</v>
      </c>
      <c r="J38" s="2" t="s">
        <v>1</v>
      </c>
      <c r="K38" s="2" t="s">
        <v>41</v>
      </c>
      <c r="L38" s="2" t="s">
        <v>56</v>
      </c>
    </row>
    <row r="39" spans="1:12" x14ac:dyDescent="0.25">
      <c r="F39" s="2" t="s">
        <v>29</v>
      </c>
      <c r="G39" s="2"/>
      <c r="H39" s="2" t="s">
        <v>49</v>
      </c>
      <c r="I39" s="2" t="s">
        <v>47</v>
      </c>
      <c r="J39" s="2" t="s">
        <v>29</v>
      </c>
      <c r="K39" s="2" t="s">
        <v>29</v>
      </c>
      <c r="L39" s="2" t="s">
        <v>56</v>
      </c>
    </row>
    <row r="40" spans="1:12" x14ac:dyDescent="0.25">
      <c r="F40" s="2" t="s">
        <v>72</v>
      </c>
      <c r="G40" s="2"/>
      <c r="H40" s="2" t="s">
        <v>73</v>
      </c>
      <c r="I40" s="2" t="s">
        <v>75</v>
      </c>
      <c r="J40" s="2" t="s">
        <v>1</v>
      </c>
      <c r="K40" s="2" t="s">
        <v>77</v>
      </c>
      <c r="L40" s="2" t="s">
        <v>56</v>
      </c>
    </row>
    <row r="41" spans="1:12" x14ac:dyDescent="0.25">
      <c r="F41" s="2" t="s">
        <v>30</v>
      </c>
      <c r="G41" s="2"/>
      <c r="H41" s="2" t="s">
        <v>74</v>
      </c>
      <c r="I41" s="2" t="s">
        <v>76</v>
      </c>
      <c r="J41" s="2" t="s">
        <v>1</v>
      </c>
      <c r="K41" s="2" t="s">
        <v>78</v>
      </c>
      <c r="L41" s="2" t="s">
        <v>56</v>
      </c>
    </row>
    <row r="42" spans="1:12" x14ac:dyDescent="0.25">
      <c r="F42" s="2"/>
      <c r="G42" s="2"/>
      <c r="H42" s="2"/>
      <c r="I42" s="2"/>
      <c r="J42" s="2"/>
      <c r="K42" s="2"/>
      <c r="L42" s="2"/>
    </row>
    <row r="43" spans="1:12" x14ac:dyDescent="0.25">
      <c r="A43" t="s">
        <v>0</v>
      </c>
      <c r="B43" t="s">
        <v>1</v>
      </c>
      <c r="C43" t="s">
        <v>56</v>
      </c>
      <c r="D43" t="s">
        <v>38</v>
      </c>
      <c r="F43" s="2" t="s">
        <v>165</v>
      </c>
      <c r="G43" s="25"/>
      <c r="H43" s="1" t="str">
        <f>"'"&amp;D43&amp;" a "&amp;F43&amp;"'"</f>
        <v>'Ingresar a Administración'</v>
      </c>
      <c r="I43" t="str">
        <f>"'"&amp;B43&amp;"_"&amp;C43&amp;E43&amp;"'"</f>
        <v>'Admin_Index'</v>
      </c>
      <c r="J43" t="str">
        <f>A43&amp;H43&amp;","&amp;I43&amp;",'Cooperancia')"</f>
        <v>INSERT INTO SegAction (Descripcion,Action,Application) VALUES ('Ingresar a Administración','Admin_Index','Cooperancia')</v>
      </c>
      <c r="K43" s="2"/>
      <c r="L43" s="2"/>
    </row>
    <row r="44" spans="1:12" x14ac:dyDescent="0.25">
      <c r="A44" t="s">
        <v>0</v>
      </c>
      <c r="B44" t="s">
        <v>1</v>
      </c>
      <c r="C44" t="s">
        <v>56</v>
      </c>
      <c r="D44" t="s">
        <v>38</v>
      </c>
      <c r="F44" s="2" t="s">
        <v>49</v>
      </c>
      <c r="G44" s="4" t="s">
        <v>29</v>
      </c>
      <c r="H44" s="1" t="str">
        <f t="shared" ref="H44:H46" si="18">"'"&amp;D44&amp;" a "&amp;F44&amp;"'"</f>
        <v>'Ingresar a Administracion del Sistema'</v>
      </c>
      <c r="I44" t="str">
        <f>"'"&amp;B44&amp;"_"&amp;C44&amp;E44&amp;G44&amp;"'"</f>
        <v>'Admin_IndexSistema'</v>
      </c>
      <c r="J44" t="str">
        <f t="shared" ref="J44:J46" si="19">A44&amp;H44&amp;","&amp;I44&amp;",'Cooperancia')"</f>
        <v>INSERT INTO SegAction (Descripcion,Action,Application) VALUES ('Ingresar a Administracion del Sistema','Admin_IndexSistema','Cooperancia')</v>
      </c>
      <c r="K44" s="2"/>
      <c r="L44" s="2"/>
    </row>
    <row r="45" spans="1:12" x14ac:dyDescent="0.25">
      <c r="A45" t="s">
        <v>0</v>
      </c>
      <c r="B45" t="s">
        <v>1</v>
      </c>
      <c r="C45" t="s">
        <v>56</v>
      </c>
      <c r="D45" t="s">
        <v>38</v>
      </c>
      <c r="F45" s="2" t="s">
        <v>72</v>
      </c>
      <c r="G45" s="4" t="s">
        <v>228</v>
      </c>
      <c r="H45" s="1" t="str">
        <f t="shared" si="18"/>
        <v>'Ingresar a Préstamos'</v>
      </c>
      <c r="I45" t="str">
        <f>"'"&amp;B45&amp;"_"&amp;C45&amp;E45&amp;G45&amp;"'"</f>
        <v>'Admin_IndexPrestamos'</v>
      </c>
      <c r="J45" t="str">
        <f t="shared" si="19"/>
        <v>INSERT INTO SegAction (Descripcion,Action,Application) VALUES ('Ingresar a Préstamos','Admin_IndexPrestamos','Cooperancia')</v>
      </c>
      <c r="K45" s="2"/>
      <c r="L45" s="2"/>
    </row>
    <row r="46" spans="1:12" x14ac:dyDescent="0.25">
      <c r="A46" t="s">
        <v>0</v>
      </c>
      <c r="B46" t="s">
        <v>1</v>
      </c>
      <c r="C46" t="s">
        <v>56</v>
      </c>
      <c r="D46" t="s">
        <v>38</v>
      </c>
      <c r="F46" s="2" t="s">
        <v>30</v>
      </c>
      <c r="G46" s="4" t="s">
        <v>28</v>
      </c>
      <c r="H46" s="1" t="str">
        <f t="shared" si="18"/>
        <v>'Ingresar a Inversión'</v>
      </c>
      <c r="I46" t="str">
        <f>"'"&amp;B46&amp;"_"&amp;C46&amp;E46&amp;G46&amp;"'"</f>
        <v>'Admin_IndexInversion'</v>
      </c>
      <c r="J46" t="str">
        <f t="shared" si="19"/>
        <v>INSERT INTO SegAction (Descripcion,Action,Application) VALUES ('Ingresar a Inversión','Admin_IndexInversion','Cooperancia')</v>
      </c>
      <c r="K46" s="2"/>
      <c r="L46" s="2"/>
    </row>
    <row r="48" spans="1:12" x14ac:dyDescent="0.25">
      <c r="A48" t="s">
        <v>0</v>
      </c>
      <c r="B48" t="s">
        <v>67</v>
      </c>
      <c r="C48" t="s">
        <v>303</v>
      </c>
      <c r="D48" t="s">
        <v>38</v>
      </c>
      <c r="F48" t="s">
        <v>307</v>
      </c>
      <c r="H48" s="1" t="str">
        <f t="shared" ref="H48" si="20">"'"&amp;D48&amp;" a "&amp;F48&amp;"'"</f>
        <v>'Ingresar a Mi Cuenta'</v>
      </c>
      <c r="I48" t="str">
        <f>"'"&amp;B48&amp;"_"&amp;C48&amp;E48&amp;G48&amp;"'"</f>
        <v>'Account_Manage'</v>
      </c>
      <c r="J48" t="str">
        <f t="shared" ref="J48:J57" si="21">A48&amp;H48&amp;","&amp;I48&amp;",'Cooperancia')"</f>
        <v>INSERT INTO SegAction (Descripcion,Action,Application) VALUES ('Ingresar a Mi Cuenta','Account_Manage','Cooperancia')</v>
      </c>
    </row>
    <row r="49" spans="1:10" x14ac:dyDescent="0.25">
      <c r="A49" t="s">
        <v>0</v>
      </c>
      <c r="B49" t="s">
        <v>67</v>
      </c>
      <c r="C49" t="s">
        <v>310</v>
      </c>
      <c r="D49" t="s">
        <v>310</v>
      </c>
      <c r="F49" t="s">
        <v>307</v>
      </c>
      <c r="H49" s="1" t="str">
        <f>"'"&amp;D49&amp;" de "&amp;F49&amp;"'"</f>
        <v>'LogOff de Mi Cuenta'</v>
      </c>
      <c r="I49" t="str">
        <f>"'"&amp;B49&amp;"_"&amp;C49&amp;E49&amp;G49&amp;"'"</f>
        <v>'Account_LogOff'</v>
      </c>
      <c r="J49" t="str">
        <f t="shared" si="21"/>
        <v>INSERT INTO SegAction (Descripcion,Action,Application) VALUES ('LogOff de Mi Cuenta','Account_LogOff','Cooperancia')</v>
      </c>
    </row>
    <row r="51" spans="1:10" x14ac:dyDescent="0.25">
      <c r="A51" t="s">
        <v>0</v>
      </c>
      <c r="B51" t="s">
        <v>27</v>
      </c>
      <c r="C51" t="s">
        <v>56</v>
      </c>
      <c r="D51" t="s">
        <v>38</v>
      </c>
      <c r="E51" t="s">
        <v>384</v>
      </c>
      <c r="F51" t="s">
        <v>383</v>
      </c>
      <c r="H51" s="1" t="str">
        <f t="shared" ref="H51" si="22">"'"&amp;D51&amp;" a "&amp;F51&amp;"'"</f>
        <v>'Ingresar a Mi Perfil'</v>
      </c>
      <c r="I51" t="str">
        <f>"'"&amp;B51&amp;"_"&amp;C51&amp;E51&amp;G51&amp;"'"</f>
        <v>'Credito_IndexCredAccount'</v>
      </c>
      <c r="J51" t="str">
        <f t="shared" si="21"/>
        <v>INSERT INTO SegAction (Descripcion,Action,Application) VALUES ('Ingresar a Mi Perfil','Credito_IndexCredAccount','Cooperancia')</v>
      </c>
    </row>
    <row r="52" spans="1:10" x14ac:dyDescent="0.25">
      <c r="A52" t="s">
        <v>0</v>
      </c>
      <c r="B52" t="s">
        <v>27</v>
      </c>
      <c r="C52" t="s">
        <v>6</v>
      </c>
      <c r="D52" t="s">
        <v>13</v>
      </c>
      <c r="E52" t="s">
        <v>385</v>
      </c>
      <c r="F52" t="s">
        <v>386</v>
      </c>
      <c r="H52" s="1" t="str">
        <f>"'"&amp;D52&amp;" "&amp;F52&amp;"'"</f>
        <v>'Listar Mis Prestamos'</v>
      </c>
      <c r="I52" t="str">
        <f t="shared" ref="I52:I57" si="23">"'"&amp;B52&amp;"_"&amp;C52&amp;E52&amp;G52&amp;"'"</f>
        <v>'Credito_ListCredClientePrestamo'</v>
      </c>
      <c r="J52" t="str">
        <f t="shared" si="21"/>
        <v>INSERT INTO SegAction (Descripcion,Action,Application) VALUES ('Listar Mis Prestamos','Credito_ListCredClientePrestamo','Cooperancia')</v>
      </c>
    </row>
    <row r="53" spans="1:10" x14ac:dyDescent="0.25">
      <c r="A53" t="s">
        <v>0</v>
      </c>
      <c r="B53" t="s">
        <v>27</v>
      </c>
      <c r="C53" t="s">
        <v>5</v>
      </c>
      <c r="D53" t="s">
        <v>389</v>
      </c>
      <c r="E53" t="s">
        <v>385</v>
      </c>
      <c r="F53" t="s">
        <v>390</v>
      </c>
      <c r="H53" s="1" t="str">
        <f>"'"&amp;D53&amp;" de "&amp;F53&amp;"'"</f>
        <v>'Detalles de Mi Prestamo'</v>
      </c>
      <c r="I53" t="str">
        <f t="shared" si="23"/>
        <v>'Credito_DetailsCredClientePrestamo'</v>
      </c>
      <c r="J53" t="str">
        <f t="shared" si="21"/>
        <v>INSERT INTO SegAction (Descripcion,Action,Application) VALUES ('Detalles de Mi Prestamo','Credito_DetailsCredClientePrestamo','Cooperancia')</v>
      </c>
    </row>
    <row r="54" spans="1:10" x14ac:dyDescent="0.25">
      <c r="A54" t="s">
        <v>0</v>
      </c>
      <c r="B54" t="s">
        <v>27</v>
      </c>
      <c r="C54" t="s">
        <v>6</v>
      </c>
      <c r="D54" t="s">
        <v>13</v>
      </c>
      <c r="E54" t="s">
        <v>395</v>
      </c>
      <c r="F54" t="s">
        <v>387</v>
      </c>
      <c r="H54" s="1" t="str">
        <f>"'"&amp;D54&amp;" "&amp;F54&amp;"'"</f>
        <v>'Listar Mis Subastas'</v>
      </c>
      <c r="I54" t="str">
        <f t="shared" si="23"/>
        <v>'Credito_ListCredClienteSubasta'</v>
      </c>
      <c r="J54" t="str">
        <f t="shared" si="21"/>
        <v>INSERT INTO SegAction (Descripcion,Action,Application) VALUES ('Listar Mis Subastas','Credito_ListCredClienteSubasta','Cooperancia')</v>
      </c>
    </row>
    <row r="55" spans="1:10" x14ac:dyDescent="0.25">
      <c r="A55" t="s">
        <v>0</v>
      </c>
      <c r="B55" t="s">
        <v>27</v>
      </c>
      <c r="C55" t="s">
        <v>5</v>
      </c>
      <c r="D55" t="s">
        <v>389</v>
      </c>
      <c r="E55" t="s">
        <v>395</v>
      </c>
      <c r="F55" t="s">
        <v>391</v>
      </c>
      <c r="H55" t="str">
        <f>"'"&amp;D55&amp;" de "&amp;F55&amp;"'"</f>
        <v>'Detalles de Mi Subasta'</v>
      </c>
      <c r="I55" t="str">
        <f t="shared" si="23"/>
        <v>'Credito_DetailsCredClienteSubasta'</v>
      </c>
      <c r="J55" t="str">
        <f t="shared" si="21"/>
        <v>INSERT INTO SegAction (Descripcion,Action,Application) VALUES ('Detalles de Mi Subasta','Credito_DetailsCredClienteSubasta','Cooperancia')</v>
      </c>
    </row>
    <row r="56" spans="1:10" x14ac:dyDescent="0.25">
      <c r="A56" t="s">
        <v>0</v>
      </c>
      <c r="B56" t="s">
        <v>27</v>
      </c>
      <c r="C56" t="s">
        <v>6</v>
      </c>
      <c r="D56" t="s">
        <v>13</v>
      </c>
      <c r="E56" t="s">
        <v>689</v>
      </c>
      <c r="F56" t="s">
        <v>388</v>
      </c>
      <c r="H56" t="str">
        <f>"'"&amp;D56&amp;" "&amp;F56&amp;"'"</f>
        <v>'Listar Mis Cuotas'</v>
      </c>
      <c r="I56" t="str">
        <f t="shared" si="23"/>
        <v>'Credito_ListCredClientePrestamoCuotas'</v>
      </c>
      <c r="J56" t="str">
        <f t="shared" si="21"/>
        <v>INSERT INTO SegAction (Descripcion,Action,Application) VALUES ('Listar Mis Cuotas','Credito_ListCredClientePrestamoCuotas','Cooperancia')</v>
      </c>
    </row>
    <row r="57" spans="1:10" x14ac:dyDescent="0.25">
      <c r="A57" t="s">
        <v>0</v>
      </c>
      <c r="B57" t="s">
        <v>27</v>
      </c>
      <c r="C57" t="s">
        <v>5</v>
      </c>
      <c r="D57" t="s">
        <v>389</v>
      </c>
      <c r="E57" t="s">
        <v>688</v>
      </c>
      <c r="F57" t="s">
        <v>392</v>
      </c>
      <c r="H57" t="str">
        <f>"'"&amp;D57&amp;" de "&amp;F57&amp;"'"</f>
        <v>'Detalles de Mi Cuota'</v>
      </c>
      <c r="I57" t="str">
        <f t="shared" si="23"/>
        <v>'Credito_DetailsCredClientePrestamoCuota'</v>
      </c>
      <c r="J57" t="str">
        <f t="shared" si="21"/>
        <v>INSERT INTO SegAction (Descripcion,Action,Application) VALUES ('Detalles de Mi Cuota','Credito_DetailsCredClientePrestamoCuota','Cooperancia')</v>
      </c>
    </row>
    <row r="58" spans="1:10" x14ac:dyDescent="0.25">
      <c r="A58" t="s">
        <v>0</v>
      </c>
      <c r="B58" t="s">
        <v>27</v>
      </c>
      <c r="C58" t="s">
        <v>6</v>
      </c>
      <c r="D58" t="s">
        <v>13</v>
      </c>
      <c r="E58" t="s">
        <v>396</v>
      </c>
      <c r="F58" t="s">
        <v>393</v>
      </c>
      <c r="H58" s="1" t="str">
        <f>"'"&amp;D58&amp;" "&amp;F58&amp;"'"</f>
        <v>'Listar Mis Solicitudes'</v>
      </c>
      <c r="I58" t="str">
        <f t="shared" ref="I58:I67" si="24">"'"&amp;B58&amp;"_"&amp;C58&amp;E58&amp;G58&amp;"'"</f>
        <v>'Credito_ListCredClienteSolicitud'</v>
      </c>
      <c r="J58" t="str">
        <f t="shared" ref="J58:J67" si="25">A58&amp;H58&amp;","&amp;I58&amp;",'Cooperancia')"</f>
        <v>INSERT INTO SegAction (Descripcion,Action,Application) VALUES ('Listar Mis Solicitudes','Credito_ListCredClienteSolicitud','Cooperancia')</v>
      </c>
    </row>
    <row r="59" spans="1:10" x14ac:dyDescent="0.25">
      <c r="A59" t="s">
        <v>0</v>
      </c>
      <c r="B59" t="s">
        <v>27</v>
      </c>
      <c r="C59" t="s">
        <v>5</v>
      </c>
      <c r="D59" t="s">
        <v>389</v>
      </c>
      <c r="E59" t="s">
        <v>396</v>
      </c>
      <c r="F59" t="s">
        <v>394</v>
      </c>
      <c r="H59" s="1" t="str">
        <f>"'"&amp;D59&amp;" de "&amp;F59&amp;"'"</f>
        <v>'Detalles de Mi Solicitud'</v>
      </c>
      <c r="I59" t="str">
        <f t="shared" si="24"/>
        <v>'Credito_DetailsCredClienteSolicitud'</v>
      </c>
      <c r="J59" t="str">
        <f t="shared" si="25"/>
        <v>INSERT INTO SegAction (Descripcion,Action,Application) VALUES ('Detalles de Mi Solicitud','Credito_DetailsCredClienteSolicitud','Cooperancia')</v>
      </c>
    </row>
    <row r="60" spans="1:10" x14ac:dyDescent="0.25">
      <c r="A60" t="s">
        <v>0</v>
      </c>
      <c r="B60" t="s">
        <v>27</v>
      </c>
      <c r="C60" t="s">
        <v>6</v>
      </c>
      <c r="D60" t="s">
        <v>13</v>
      </c>
      <c r="E60" t="s">
        <v>690</v>
      </c>
      <c r="F60" t="s">
        <v>694</v>
      </c>
      <c r="H60" s="1" t="str">
        <f>"'"&amp;D60&amp;" "&amp;F60&amp;"'"</f>
        <v>'Listar Mis Cuentas'</v>
      </c>
      <c r="I60" t="str">
        <f t="shared" si="24"/>
        <v>'Credito_ListCredClienteCuenta'</v>
      </c>
      <c r="J60" t="str">
        <f t="shared" si="25"/>
        <v>INSERT INTO SegAction (Descripcion,Action,Application) VALUES ('Listar Mis Cuentas','Credito_ListCredClienteCuenta','Cooperancia')</v>
      </c>
    </row>
    <row r="61" spans="1:10" x14ac:dyDescent="0.25">
      <c r="A61" t="s">
        <v>0</v>
      </c>
      <c r="B61" t="s">
        <v>27</v>
      </c>
      <c r="C61" t="s">
        <v>5</v>
      </c>
      <c r="D61" t="s">
        <v>389</v>
      </c>
      <c r="E61" t="s">
        <v>690</v>
      </c>
      <c r="F61" t="s">
        <v>307</v>
      </c>
      <c r="H61" s="1" t="str">
        <f t="shared" ref="H61:H67" si="26">"'"&amp;D61&amp;" de "&amp;F61&amp;"'"</f>
        <v>'Detalles de Mi Cuenta'</v>
      </c>
      <c r="I61" t="str">
        <f t="shared" si="24"/>
        <v>'Credito_DetailsCredClienteCuenta'</v>
      </c>
      <c r="J61" t="str">
        <f t="shared" si="25"/>
        <v>INSERT INTO SegAction (Descripcion,Action,Application) VALUES ('Detalles de Mi Cuenta','Credito_DetailsCredClienteCuenta','Cooperancia')</v>
      </c>
    </row>
    <row r="62" spans="1:10" x14ac:dyDescent="0.25">
      <c r="A62" t="s">
        <v>0</v>
      </c>
      <c r="B62" t="s">
        <v>27</v>
      </c>
      <c r="C62" t="s">
        <v>6</v>
      </c>
      <c r="D62" t="s">
        <v>13</v>
      </c>
      <c r="E62" t="s">
        <v>692</v>
      </c>
      <c r="F62" t="s">
        <v>695</v>
      </c>
      <c r="H62" s="1" t="str">
        <f>"'"&amp;D62&amp;" "&amp;F62&amp;"'"</f>
        <v>'Listar Mis Moviemientos'</v>
      </c>
      <c r="I62" t="str">
        <f t="shared" si="24"/>
        <v>'Credito_ListCredClienteCuentaMovimiento'</v>
      </c>
      <c r="J62" t="str">
        <f t="shared" si="25"/>
        <v>INSERT INTO SegAction (Descripcion,Action,Application) VALUES ('Listar Mis Moviemientos','Credito_ListCredClienteCuentaMovimiento','Cooperancia')</v>
      </c>
    </row>
    <row r="63" spans="1:10" x14ac:dyDescent="0.25">
      <c r="A63" t="s">
        <v>0</v>
      </c>
      <c r="B63" t="s">
        <v>27</v>
      </c>
      <c r="C63" t="s">
        <v>5</v>
      </c>
      <c r="D63" t="s">
        <v>389</v>
      </c>
      <c r="E63" t="s">
        <v>692</v>
      </c>
      <c r="F63" t="s">
        <v>696</v>
      </c>
      <c r="H63" s="1" t="str">
        <f t="shared" si="26"/>
        <v>'Detalles de Mi Movimiento'</v>
      </c>
      <c r="I63" t="str">
        <f t="shared" si="24"/>
        <v>'Credito_DetailsCredClienteCuentaMovimiento'</v>
      </c>
      <c r="J63" t="str">
        <f t="shared" si="25"/>
        <v>INSERT INTO SegAction (Descripcion,Action,Application) VALUES ('Detalles de Mi Movimiento','Credito_DetailsCredClienteCuentaMovimiento','Cooperancia')</v>
      </c>
    </row>
    <row r="64" spans="1:10" x14ac:dyDescent="0.25">
      <c r="A64" t="s">
        <v>0</v>
      </c>
      <c r="B64" t="s">
        <v>27</v>
      </c>
      <c r="C64" t="s">
        <v>6</v>
      </c>
      <c r="D64" t="s">
        <v>13</v>
      </c>
      <c r="E64" t="s">
        <v>691</v>
      </c>
      <c r="F64" t="s">
        <v>697</v>
      </c>
      <c r="H64" s="1" t="str">
        <f>"'"&amp;D64&amp;" "&amp;F64&amp;"'"</f>
        <v>'Listar Mis Contratos'</v>
      </c>
      <c r="I64" t="str">
        <f t="shared" si="24"/>
        <v>'Credito_ListCredContrato'</v>
      </c>
      <c r="J64" t="str">
        <f t="shared" si="25"/>
        <v>INSERT INTO SegAction (Descripcion,Action,Application) VALUES ('Listar Mis Contratos','Credito_ListCredContrato','Cooperancia')</v>
      </c>
    </row>
    <row r="65" spans="1:10" x14ac:dyDescent="0.25">
      <c r="A65" t="s">
        <v>0</v>
      </c>
      <c r="B65" t="s">
        <v>27</v>
      </c>
      <c r="C65" t="s">
        <v>5</v>
      </c>
      <c r="D65" t="s">
        <v>389</v>
      </c>
      <c r="E65" t="s">
        <v>691</v>
      </c>
      <c r="F65" t="s">
        <v>698</v>
      </c>
      <c r="H65" s="1" t="str">
        <f t="shared" si="26"/>
        <v>'Detalles de Mi Contrato'</v>
      </c>
      <c r="I65" t="str">
        <f t="shared" si="24"/>
        <v>'Credito_DetailsCredContrato'</v>
      </c>
      <c r="J65" t="str">
        <f t="shared" si="25"/>
        <v>INSERT INTO SegAction (Descripcion,Action,Application) VALUES ('Detalles de Mi Contrato','Credito_DetailsCredContrato','Cooperancia')</v>
      </c>
    </row>
    <row r="66" spans="1:10" x14ac:dyDescent="0.25">
      <c r="A66" t="s">
        <v>0</v>
      </c>
      <c r="B66" t="s">
        <v>27</v>
      </c>
      <c r="C66" t="s">
        <v>6</v>
      </c>
      <c r="D66" t="s">
        <v>13</v>
      </c>
      <c r="E66" t="s">
        <v>693</v>
      </c>
      <c r="F66" t="s">
        <v>699</v>
      </c>
      <c r="H66" s="1" t="str">
        <f>"'"&amp;D66&amp;" "&amp;F66&amp;"'"</f>
        <v>'Listar Mis Oferta de la Subasta'</v>
      </c>
      <c r="I66" t="str">
        <f t="shared" si="24"/>
        <v>'Credito_ListCredSubastaOferta'</v>
      </c>
      <c r="J66" t="str">
        <f t="shared" si="25"/>
        <v>INSERT INTO SegAction (Descripcion,Action,Application) VALUES ('Listar Mis Oferta de la Subasta','Credito_ListCredSubastaOferta','Cooperancia')</v>
      </c>
    </row>
    <row r="67" spans="1:10" x14ac:dyDescent="0.25">
      <c r="A67" t="s">
        <v>0</v>
      </c>
      <c r="B67" t="s">
        <v>27</v>
      </c>
      <c r="C67" t="s">
        <v>5</v>
      </c>
      <c r="D67" t="s">
        <v>389</v>
      </c>
      <c r="E67" t="s">
        <v>693</v>
      </c>
      <c r="F67" t="s">
        <v>700</v>
      </c>
      <c r="H67" s="1" t="str">
        <f t="shared" si="26"/>
        <v>'Detalles de Mi Oferta de la Subasta'</v>
      </c>
      <c r="I67" t="str">
        <f t="shared" si="24"/>
        <v>'Credito_DetailsCredSubastaOferta'</v>
      </c>
      <c r="J67" t="str">
        <f t="shared" si="25"/>
        <v>INSERT INTO SegAction (Descripcion,Action,Application) VALUES ('Detalles de Mi Oferta de la Subasta','Credito_DetailsCredSubastaOferta','Cooperancia')</v>
      </c>
    </row>
    <row r="69" spans="1:10" x14ac:dyDescent="0.25">
      <c r="A69" t="s">
        <v>0</v>
      </c>
      <c r="B69" t="s">
        <v>977</v>
      </c>
      <c r="C69" s="8" t="s">
        <v>981</v>
      </c>
      <c r="D69" t="s">
        <v>981</v>
      </c>
      <c r="F69" t="s">
        <v>1007</v>
      </c>
      <c r="H69" s="1" t="str">
        <f t="shared" ref="H69" si="27">"'"&amp;D69&amp;" de "&amp;F69&amp;"'"</f>
        <v>'Resumen de la Cuenta del Inversor'</v>
      </c>
      <c r="I69" t="str">
        <f t="shared" ref="I69" si="28">"'"&amp;B69&amp;"_"&amp;C69&amp;E69&amp;G69&amp;"'"</f>
        <v>'MiCooperancia_Resumen'</v>
      </c>
      <c r="J69" t="str">
        <f t="shared" ref="J69:J78" si="29">A69&amp;H69&amp;","&amp;I69&amp;",'Cooperancia')"</f>
        <v>INSERT INTO SegAction (Descripcion,Action,Application) VALUES ('Resumen de la Cuenta del Inversor','MiCooperancia_Resumen','Cooperancia')</v>
      </c>
    </row>
    <row r="70" spans="1:10" x14ac:dyDescent="0.25">
      <c r="A70" t="s">
        <v>0</v>
      </c>
      <c r="B70" t="s">
        <v>977</v>
      </c>
      <c r="C70" s="8" t="s">
        <v>1004</v>
      </c>
      <c r="D70" t="s">
        <v>1008</v>
      </c>
      <c r="F70" t="s">
        <v>1010</v>
      </c>
      <c r="H70" s="1" t="str">
        <f>"'"&amp;D70&amp;" "&amp;F70&amp;"'"</f>
        <v>'Ver y actualizar los datos del perfil del usuario'</v>
      </c>
      <c r="I70" t="str">
        <f t="shared" ref="I70:I76" si="30">"'"&amp;B70&amp;"_"&amp;C70&amp;E70&amp;G70&amp;"'"</f>
        <v>'MiCooperancia_PerfilUsuario'</v>
      </c>
      <c r="J70" t="str">
        <f t="shared" si="29"/>
        <v>INSERT INTO SegAction (Descripcion,Action,Application) VALUES ('Ver y actualizar los datos del perfil del usuario','MiCooperancia_PerfilUsuario','Cooperancia')</v>
      </c>
    </row>
    <row r="71" spans="1:10" x14ac:dyDescent="0.25">
      <c r="A71" t="s">
        <v>0</v>
      </c>
      <c r="B71" t="s">
        <v>977</v>
      </c>
      <c r="C71" s="8" t="s">
        <v>978</v>
      </c>
      <c r="D71" t="s">
        <v>13</v>
      </c>
      <c r="F71" t="s">
        <v>1009</v>
      </c>
      <c r="H71" s="1" t="str">
        <f t="shared" ref="H71:H78" si="31">"'"&amp;D71&amp;" "&amp;F71&amp;"'"</f>
        <v>'Listar las Subastas Disponible donde aún no invertió el Inversor'</v>
      </c>
      <c r="I71" t="str">
        <f t="shared" si="30"/>
        <v>'MiCooperancia_ListInversorSubastas'</v>
      </c>
      <c r="J71" t="str">
        <f t="shared" si="29"/>
        <v>INSERT INTO SegAction (Descripcion,Action,Application) VALUES ('Listar las Subastas Disponible donde aún no invertió el Inversor','MiCooperancia_ListInversorSubastas','Cooperancia')</v>
      </c>
    </row>
    <row r="72" spans="1:10" x14ac:dyDescent="0.25">
      <c r="A72" t="s">
        <v>0</v>
      </c>
      <c r="B72" t="s">
        <v>977</v>
      </c>
      <c r="C72" s="8" t="s">
        <v>1003</v>
      </c>
      <c r="D72" t="s">
        <v>13</v>
      </c>
      <c r="F72" t="s">
        <v>1011</v>
      </c>
      <c r="H72" s="1" t="str">
        <f t="shared" si="31"/>
        <v>'Listar las Subastas en la que el inveror está participando, pero que aún no gano'</v>
      </c>
      <c r="I72" t="str">
        <f t="shared" si="30"/>
        <v>'MiCooperancia_ListInversorSubastasActivas'</v>
      </c>
      <c r="J72" t="str">
        <f t="shared" si="29"/>
        <v>INSERT INTO SegAction (Descripcion,Action,Application) VALUES ('Listar las Subastas en la que el inveror está participando, pero que aún no gano','MiCooperancia_ListInversorSubastasActivas','Cooperancia')</v>
      </c>
    </row>
    <row r="73" spans="1:10" x14ac:dyDescent="0.25">
      <c r="A73" t="s">
        <v>0</v>
      </c>
      <c r="B73" t="s">
        <v>977</v>
      </c>
      <c r="C73" s="8" t="s">
        <v>1002</v>
      </c>
      <c r="D73" t="s">
        <v>13</v>
      </c>
      <c r="F73" t="s">
        <v>1012</v>
      </c>
      <c r="H73" s="1" t="str">
        <f t="shared" si="31"/>
        <v>'Listar las subastas que el inveror gano y esta a la espera que el dinero sea transferido'</v>
      </c>
      <c r="I73" t="str">
        <f t="shared" si="30"/>
        <v>'MiCooperancia_ListInversorSubastasTransferir'</v>
      </c>
      <c r="J73" t="str">
        <f t="shared" si="29"/>
        <v>INSERT INTO SegAction (Descripcion,Action,Application) VALUES ('Listar las subastas que el inveror gano y esta a la espera que el dinero sea transferido','MiCooperancia_ListInversorSubastasTransferir','Cooperancia')</v>
      </c>
    </row>
    <row r="74" spans="1:10" x14ac:dyDescent="0.25">
      <c r="A74" t="s">
        <v>0</v>
      </c>
      <c r="B74" t="s">
        <v>977</v>
      </c>
      <c r="C74" s="8" t="s">
        <v>1001</v>
      </c>
      <c r="D74" t="s">
        <v>13</v>
      </c>
      <c r="F74" t="s">
        <v>1013</v>
      </c>
      <c r="H74" s="1" t="str">
        <f t="shared" si="31"/>
        <v>'Listar las subastas que han sido canceladas por el solicitante'</v>
      </c>
      <c r="I74" t="str">
        <f t="shared" si="30"/>
        <v>'MiCooperancia_ListInversorSubastasCanceladas'</v>
      </c>
      <c r="J74" t="str">
        <f t="shared" si="29"/>
        <v>INSERT INTO SegAction (Descripcion,Action,Application) VALUES ('Listar las subastas que han sido canceladas por el solicitante','MiCooperancia_ListInversorSubastasCanceladas','Cooperancia')</v>
      </c>
    </row>
    <row r="75" spans="1:10" x14ac:dyDescent="0.25">
      <c r="A75" t="s">
        <v>0</v>
      </c>
      <c r="B75" t="s">
        <v>977</v>
      </c>
      <c r="C75" s="8" t="s">
        <v>1000</v>
      </c>
      <c r="D75" t="s">
        <v>13</v>
      </c>
      <c r="F75" t="s">
        <v>1014</v>
      </c>
      <c r="H75" s="1" t="str">
        <f t="shared" si="31"/>
        <v>'Listar lo préstamos que el inveror tiene participación'</v>
      </c>
      <c r="I75" t="str">
        <f t="shared" si="30"/>
        <v>'MiCooperancia_ListInversorPrestamosOtorgados'</v>
      </c>
      <c r="J75" t="str">
        <f t="shared" si="29"/>
        <v>INSERT INTO SegAction (Descripcion,Action,Application) VALUES ('Listar lo préstamos que el inveror tiene participación','MiCooperancia_ListInversorPrestamosOtorgados','Cooperancia')</v>
      </c>
    </row>
    <row r="76" spans="1:10" x14ac:dyDescent="0.25">
      <c r="A76" t="s">
        <v>0</v>
      </c>
      <c r="B76" t="s">
        <v>977</v>
      </c>
      <c r="C76" s="8" t="s">
        <v>999</v>
      </c>
      <c r="D76" t="s">
        <v>13</v>
      </c>
      <c r="F76" t="s">
        <v>1015</v>
      </c>
      <c r="H76" s="1" t="str">
        <f t="shared" si="31"/>
        <v>'Listar la proyeccion de retornos en consecuencia de los futuros flujos de pagos'</v>
      </c>
      <c r="I76" t="str">
        <f t="shared" si="30"/>
        <v>'MiCooperancia_ListInversorProyeccionRetornos'</v>
      </c>
      <c r="J76" t="str">
        <f t="shared" si="29"/>
        <v>INSERT INTO SegAction (Descripcion,Action,Application) VALUES ('Listar la proyeccion de retornos en consecuencia de los futuros flujos de pagos','MiCooperancia_ListInversorProyeccionRetornos','Cooperancia')</v>
      </c>
    </row>
    <row r="77" spans="1:10" x14ac:dyDescent="0.25">
      <c r="A77" t="s">
        <v>0</v>
      </c>
      <c r="B77" t="s">
        <v>977</v>
      </c>
      <c r="C77" s="8" t="s">
        <v>998</v>
      </c>
      <c r="D77" t="s">
        <v>13</v>
      </c>
      <c r="F77" t="s">
        <v>1016</v>
      </c>
      <c r="H77" s="1" t="str">
        <f t="shared" si="31"/>
        <v>'Listar el flujo de pagos de los prestamos en que está participando el inversor'</v>
      </c>
      <c r="I77" t="str">
        <f t="shared" ref="I77:I78" si="32">"'"&amp;B77&amp;"_"&amp;C77&amp;E77&amp;G77&amp;"'"</f>
        <v>'MiCooperancia_ListInversorRetornosHistoricos'</v>
      </c>
      <c r="J77" t="str">
        <f t="shared" si="29"/>
        <v>INSERT INTO SegAction (Descripcion,Action,Application) VALUES ('Listar el flujo de pagos de los prestamos en que está participando el inversor','MiCooperancia_ListInversorRetornosHistoricos','Cooperancia')</v>
      </c>
    </row>
    <row r="78" spans="1:10" x14ac:dyDescent="0.25">
      <c r="A78" t="s">
        <v>0</v>
      </c>
      <c r="B78" t="s">
        <v>977</v>
      </c>
      <c r="C78" s="8" t="s">
        <v>997</v>
      </c>
      <c r="D78" t="s">
        <v>13</v>
      </c>
      <c r="F78" t="s">
        <v>1017</v>
      </c>
      <c r="H78" s="1" t="str">
        <f t="shared" si="31"/>
        <v>'Listar el detalles de cada transaccion monetaria de la cuenta del fideicomiso del cliente inversor '</v>
      </c>
      <c r="I78" t="str">
        <f t="shared" si="32"/>
        <v>'MiCooperancia_ListInversorMovimientosCuenta'</v>
      </c>
      <c r="J78" t="str">
        <f t="shared" si="29"/>
        <v>INSERT INTO SegAction (Descripcion,Action,Application) VALUES ('Listar el detalles de cada transaccion monetaria de la cuenta del fideicomiso del cliente inversor ','MiCooperancia_ListInversorMovimientosCuenta','Cooperancia')</v>
      </c>
    </row>
    <row r="80" spans="1:10" x14ac:dyDescent="0.25">
      <c r="A80" t="s">
        <v>0</v>
      </c>
      <c r="B80" t="s">
        <v>1029</v>
      </c>
      <c r="C80" t="s">
        <v>1030</v>
      </c>
      <c r="D80" t="s">
        <v>1008</v>
      </c>
      <c r="F80" t="s">
        <v>1034</v>
      </c>
      <c r="H80" s="1" t="str">
        <f t="shared" ref="H80:H83" si="33">"'"&amp;D80&amp;" "&amp;F80&amp;"'"</f>
        <v>'Ver Datos del Cliente'</v>
      </c>
      <c r="I80" t="str">
        <f t="shared" ref="I80:I83" si="34">"'"&amp;B80&amp;"_"&amp;C80&amp;E80&amp;G80&amp;"'"</f>
        <v>'Homebanking_DetailsBancoClienteCuenta'</v>
      </c>
      <c r="J80" t="str">
        <f t="shared" ref="J80:J83" si="35">A80&amp;H80&amp;","&amp;I80&amp;",'Cooperancia')"</f>
        <v>INSERT INTO SegAction (Descripcion,Action,Application) VALUES ('Ver Datos del Cliente','Homebanking_DetailsBancoClienteCuenta','Cooperancia')</v>
      </c>
    </row>
    <row r="81" spans="1:10" x14ac:dyDescent="0.25">
      <c r="A81" t="s">
        <v>0</v>
      </c>
      <c r="B81" t="s">
        <v>1029</v>
      </c>
      <c r="C81" t="s">
        <v>1031</v>
      </c>
      <c r="D81" t="s">
        <v>13</v>
      </c>
      <c r="F81" t="s">
        <v>1035</v>
      </c>
      <c r="H81" s="1" t="str">
        <f t="shared" si="33"/>
        <v>'Listar los movimientos de la cuenta'</v>
      </c>
      <c r="I81" t="str">
        <f t="shared" si="34"/>
        <v>'Homebanking_ListBancoCuentaMovimiento'</v>
      </c>
      <c r="J81" t="str">
        <f t="shared" si="35"/>
        <v>INSERT INTO SegAction (Descripcion,Action,Application) VALUES ('Listar los movimientos de la cuenta','Homebanking_ListBancoCuentaMovimiento','Cooperancia')</v>
      </c>
    </row>
    <row r="82" spans="1:10" x14ac:dyDescent="0.25">
      <c r="A82" t="s">
        <v>0</v>
      </c>
      <c r="B82" t="s">
        <v>1029</v>
      </c>
      <c r="C82" t="s">
        <v>1032</v>
      </c>
      <c r="D82" t="s">
        <v>9</v>
      </c>
      <c r="F82" t="s">
        <v>1036</v>
      </c>
      <c r="H82" s="1" t="str">
        <f t="shared" si="33"/>
        <v>'Crear una transferencia'</v>
      </c>
      <c r="I82" t="str">
        <f t="shared" si="34"/>
        <v>'Homebanking_CreateTransferencia'</v>
      </c>
      <c r="J82" t="str">
        <f t="shared" si="35"/>
        <v>INSERT INTO SegAction (Descripcion,Action,Application) VALUES ('Crear una transferencia','Homebanking_CreateTransferencia','Cooperancia')</v>
      </c>
    </row>
    <row r="83" spans="1:10" x14ac:dyDescent="0.25">
      <c r="A83" t="s">
        <v>0</v>
      </c>
      <c r="B83" t="s">
        <v>1029</v>
      </c>
      <c r="C83" t="s">
        <v>1033</v>
      </c>
      <c r="D83" t="s">
        <v>9</v>
      </c>
      <c r="F83" t="s">
        <v>1037</v>
      </c>
      <c r="H83" s="1" t="str">
        <f t="shared" si="33"/>
        <v>'Crear un deposito o cobro de sueldo'</v>
      </c>
      <c r="I83" t="str">
        <f t="shared" si="34"/>
        <v>'Homebanking_CreateIngreso'</v>
      </c>
      <c r="J83" t="str">
        <f t="shared" si="35"/>
        <v>INSERT INTO SegAction (Descripcion,Action,Application) VALUES ('Crear un deposito o cobro de sueldo','Homebanking_CreateIngreso','Cooperancia')</v>
      </c>
    </row>
    <row r="85" spans="1:10" x14ac:dyDescent="0.25">
      <c r="A85" t="s">
        <v>0</v>
      </c>
      <c r="B85" t="s">
        <v>1064</v>
      </c>
      <c r="C85" t="s">
        <v>1152</v>
      </c>
      <c r="D85" t="s">
        <v>13</v>
      </c>
      <c r="F85" t="s">
        <v>1063</v>
      </c>
      <c r="H85" s="1" t="str">
        <f t="shared" ref="H85:H123" si="36">"'"&amp;D85&amp;" "&amp;F85&amp;"'"</f>
        <v>'Listar Solicitudes de Crédito'</v>
      </c>
      <c r="I85" t="str">
        <f t="shared" ref="I85:I94" si="37">"'"&amp;B85&amp;"_"&amp;C85&amp;E85&amp;G85&amp;"'"</f>
        <v>'AdminCredito_ListCredSolicitud'</v>
      </c>
      <c r="J85" t="str">
        <f t="shared" ref="J85:J123" si="38">A85&amp;H85&amp;","&amp;I85&amp;",'Cooperancia')"</f>
        <v>INSERT INTO SegAction (Descripcion,Action,Application) VALUES ('Listar Solicitudes de Crédito','AdminCredito_ListCredSolicitud','Cooperancia')</v>
      </c>
    </row>
    <row r="86" spans="1:10" x14ac:dyDescent="0.25">
      <c r="A86" t="s">
        <v>0</v>
      </c>
      <c r="B86" t="s">
        <v>1064</v>
      </c>
      <c r="C86" t="s">
        <v>1153</v>
      </c>
      <c r="D86" t="s">
        <v>12</v>
      </c>
      <c r="F86" t="s">
        <v>1165</v>
      </c>
      <c r="H86" s="1" t="str">
        <f t="shared" si="36"/>
        <v>'Ver Detalles de la Solicitud de Crédito'</v>
      </c>
      <c r="I86" t="str">
        <f t="shared" si="37"/>
        <v>'AdminCredito_DetailsCredSolicitud'</v>
      </c>
      <c r="J86" t="str">
        <f t="shared" si="38"/>
        <v>INSERT INTO SegAction (Descripcion,Action,Application) VALUES ('Ver Detalles de la Solicitud de Crédito','AdminCredito_DetailsCredSolicitud','Cooperancia')</v>
      </c>
    </row>
    <row r="87" spans="1:10" x14ac:dyDescent="0.25">
      <c r="A87" t="s">
        <v>0</v>
      </c>
      <c r="B87" t="s">
        <v>1064</v>
      </c>
      <c r="C87" t="s">
        <v>1154</v>
      </c>
      <c r="D87" t="s">
        <v>10</v>
      </c>
      <c r="F87" t="s">
        <v>1166</v>
      </c>
      <c r="H87" s="1" t="str">
        <f t="shared" si="36"/>
        <v>'Modificar una Solicitud'</v>
      </c>
      <c r="I87" t="str">
        <f t="shared" si="37"/>
        <v>'AdminCredito_EditCredSolicitud'</v>
      </c>
      <c r="J87" t="str">
        <f t="shared" si="38"/>
        <v>INSERT INTO SegAction (Descripcion,Action,Application) VALUES ('Modificar una Solicitud','AdminCredito_EditCredSolicitud','Cooperancia')</v>
      </c>
    </row>
    <row r="88" spans="1:10" x14ac:dyDescent="0.25">
      <c r="A88" t="s">
        <v>0</v>
      </c>
      <c r="B88" t="s">
        <v>1064</v>
      </c>
      <c r="C88" t="s">
        <v>1155</v>
      </c>
      <c r="D88" t="s">
        <v>1158</v>
      </c>
      <c r="F88" t="s">
        <v>1165</v>
      </c>
      <c r="H88" s="1" t="str">
        <f t="shared" si="36"/>
        <v>'Cambiar Estado de la Solicitud de Crédito'</v>
      </c>
      <c r="I88" t="str">
        <f t="shared" si="37"/>
        <v>'AdminCredito_ChangeEstadoCredSolicitud'</v>
      </c>
      <c r="J88" t="str">
        <f t="shared" si="38"/>
        <v>INSERT INTO SegAction (Descripcion,Action,Application) VALUES ('Cambiar Estado de la Solicitud de Crédito','AdminCredito_ChangeEstadoCredSolicitud','Cooperancia')</v>
      </c>
    </row>
    <row r="89" spans="1:10" x14ac:dyDescent="0.25">
      <c r="A89" t="s">
        <v>0</v>
      </c>
      <c r="B89" t="s">
        <v>1064</v>
      </c>
      <c r="C89" s="122" t="s">
        <v>1209</v>
      </c>
      <c r="D89" t="s">
        <v>1159</v>
      </c>
      <c r="F89" t="s">
        <v>1167</v>
      </c>
      <c r="H89" s="1" t="str">
        <f t="shared" si="36"/>
        <v>'Aprobar la Solicitud'</v>
      </c>
      <c r="I89" t="str">
        <f t="shared" si="37"/>
        <v>'AdminCredito_AprobarListCredSolicitud'</v>
      </c>
      <c r="J89" t="str">
        <f t="shared" si="38"/>
        <v>INSERT INTO SegAction (Descripcion,Action,Application) VALUES ('Aprobar la Solicitud','AdminCredito_AprobarListCredSolicitud','Cooperancia')</v>
      </c>
    </row>
    <row r="90" spans="1:10" x14ac:dyDescent="0.25">
      <c r="A90" t="s">
        <v>0</v>
      </c>
      <c r="B90" t="s">
        <v>1064</v>
      </c>
      <c r="C90" s="122" t="s">
        <v>1212</v>
      </c>
      <c r="D90" t="s">
        <v>1160</v>
      </c>
      <c r="F90" t="s">
        <v>1167</v>
      </c>
      <c r="H90" s="1" t="str">
        <f t="shared" si="36"/>
        <v>'Finalizar la Solicitud'</v>
      </c>
      <c r="I90" t="str">
        <f t="shared" si="37"/>
        <v>'AdminCredito_FinalizarListCredSolicitud'</v>
      </c>
      <c r="J90" t="str">
        <f t="shared" si="38"/>
        <v>INSERT INTO SegAction (Descripcion,Action,Application) VALUES ('Finalizar la Solicitud','AdminCredito_FinalizarListCredSolicitud','Cooperancia')</v>
      </c>
    </row>
    <row r="91" spans="1:10" x14ac:dyDescent="0.25">
      <c r="A91" t="s">
        <v>0</v>
      </c>
      <c r="B91" t="s">
        <v>1064</v>
      </c>
      <c r="C91" s="122" t="s">
        <v>1211</v>
      </c>
      <c r="D91" t="s">
        <v>1161</v>
      </c>
      <c r="F91" t="s">
        <v>1167</v>
      </c>
      <c r="H91" s="1" t="str">
        <f t="shared" si="36"/>
        <v>'Acreditar la Solicitud'</v>
      </c>
      <c r="I91" t="str">
        <f t="shared" si="37"/>
        <v>'AdminCredito_AcreditarListCredSolicitud'</v>
      </c>
      <c r="J91" t="str">
        <f t="shared" si="38"/>
        <v>INSERT INTO SegAction (Descripcion,Action,Application) VALUES ('Acreditar la Solicitud','AdminCredito_AcreditarListCredSolicitud','Cooperancia')</v>
      </c>
    </row>
    <row r="92" spans="1:10" x14ac:dyDescent="0.25">
      <c r="A92" t="s">
        <v>0</v>
      </c>
      <c r="B92" t="s">
        <v>1064</v>
      </c>
      <c r="C92" t="s">
        <v>1213</v>
      </c>
      <c r="D92" t="s">
        <v>1162</v>
      </c>
      <c r="F92" t="s">
        <v>1167</v>
      </c>
      <c r="H92" s="1" t="str">
        <f t="shared" si="36"/>
        <v>'Cancelar la Solicitud'</v>
      </c>
      <c r="I92" t="str">
        <f t="shared" si="37"/>
        <v>'AdminCredito_CancelarListCredSolicitud'</v>
      </c>
      <c r="J92" t="str">
        <f t="shared" si="38"/>
        <v>INSERT INTO SegAction (Descripcion,Action,Application) VALUES ('Cancelar la Solicitud','AdminCredito_CancelarListCredSolicitud','Cooperancia')</v>
      </c>
    </row>
    <row r="93" spans="1:10" ht="15" customHeight="1" x14ac:dyDescent="0.25">
      <c r="A93" t="s">
        <v>0</v>
      </c>
      <c r="B93" t="s">
        <v>1064</v>
      </c>
      <c r="C93" t="s">
        <v>1214</v>
      </c>
      <c r="D93" t="s">
        <v>1163</v>
      </c>
      <c r="F93" t="s">
        <v>1165</v>
      </c>
      <c r="H93" s="1" t="str">
        <f t="shared" si="36"/>
        <v>'Recepcion Documentacion de la Solicitud de Crédito'</v>
      </c>
      <c r="I93" t="str">
        <f t="shared" si="37"/>
        <v>'AdminCredito_RecepcionDocumentacionListCredSolicitud'</v>
      </c>
      <c r="J93" t="str">
        <f t="shared" si="38"/>
        <v>INSERT INTO SegAction (Descripcion,Action,Application) VALUES ('Recepcion Documentacion de la Solicitud de Crédito','AdminCredito_RecepcionDocumentacionListCredSolicitud','Cooperancia')</v>
      </c>
    </row>
    <row r="94" spans="1:10" ht="15" customHeight="1" x14ac:dyDescent="0.25">
      <c r="A94" t="s">
        <v>0</v>
      </c>
      <c r="B94" t="s">
        <v>1064</v>
      </c>
      <c r="C94" s="123" t="s">
        <v>1210</v>
      </c>
      <c r="D94" t="s">
        <v>1164</v>
      </c>
      <c r="F94" t="s">
        <v>1165</v>
      </c>
      <c r="H94" s="1" t="str">
        <f t="shared" si="36"/>
        <v>'Crear Subasta de la Solicitud de Crédito'</v>
      </c>
      <c r="I94" t="str">
        <f t="shared" si="37"/>
        <v>'AdminCredito_CreateListCredSubasta'</v>
      </c>
      <c r="J94" t="str">
        <f t="shared" si="38"/>
        <v>INSERT INTO SegAction (Descripcion,Action,Application) VALUES ('Crear Subasta de la Solicitud de Crédito','AdminCredito_CreateListCredSubasta','Cooperancia')</v>
      </c>
    </row>
    <row r="95" spans="1:10" x14ac:dyDescent="0.25">
      <c r="A95" t="s">
        <v>0</v>
      </c>
      <c r="B95" t="s">
        <v>1064</v>
      </c>
      <c r="C95" t="s">
        <v>1038</v>
      </c>
      <c r="D95" t="s">
        <v>38</v>
      </c>
      <c r="F95" s="43" t="s">
        <v>1188</v>
      </c>
      <c r="H95" s="1" t="str">
        <f t="shared" si="36"/>
        <v>'Ingresar a Créditos'</v>
      </c>
      <c r="I95" t="str">
        <f>"'"&amp;C95&amp;E95&amp;G95&amp;"'"</f>
        <v>'NO_ACTION'</v>
      </c>
      <c r="J95" t="str">
        <f t="shared" si="38"/>
        <v>INSERT INTO SegAction (Descripcion,Action,Application) VALUES ('Ingresar a Créditos','NO_ACTION','Cooperancia')</v>
      </c>
    </row>
    <row r="96" spans="1:10" x14ac:dyDescent="0.25">
      <c r="A96" t="s">
        <v>0</v>
      </c>
      <c r="B96" t="s">
        <v>1064</v>
      </c>
      <c r="C96" t="s">
        <v>1038</v>
      </c>
      <c r="D96" t="s">
        <v>38</v>
      </c>
      <c r="F96" s="48" t="s">
        <v>1189</v>
      </c>
      <c r="H96" s="1" t="str">
        <f t="shared" si="36"/>
        <v>'Ingresar a Visitantes'</v>
      </c>
      <c r="I96" t="str">
        <f t="shared" ref="I96:I113" si="39">"'"&amp;C96&amp;E96&amp;G96&amp;"'"</f>
        <v>'NO_ACTION'</v>
      </c>
      <c r="J96" t="str">
        <f t="shared" si="38"/>
        <v>INSERT INTO SegAction (Descripcion,Action,Application) VALUES ('Ingresar a Visitantes','NO_ACTION','Cooperancia')</v>
      </c>
    </row>
    <row r="97" spans="1:10" x14ac:dyDescent="0.25">
      <c r="A97" t="s">
        <v>0</v>
      </c>
      <c r="B97" t="s">
        <v>1064</v>
      </c>
      <c r="C97" t="s">
        <v>1038</v>
      </c>
      <c r="D97" t="s">
        <v>38</v>
      </c>
      <c r="F97" s="19" t="s">
        <v>1190</v>
      </c>
      <c r="H97" s="1" t="str">
        <f t="shared" si="36"/>
        <v>'Ingresar a Solicitudes'</v>
      </c>
      <c r="I97" t="str">
        <f t="shared" si="39"/>
        <v>'NO_ACTION'</v>
      </c>
      <c r="J97" t="str">
        <f t="shared" si="38"/>
        <v>INSERT INTO SegAction (Descripcion,Action,Application) VALUES ('Ingresar a Solicitudes','NO_ACTION','Cooperancia')</v>
      </c>
    </row>
    <row r="98" spans="1:10" x14ac:dyDescent="0.25">
      <c r="A98" t="s">
        <v>0</v>
      </c>
      <c r="B98" t="s">
        <v>1064</v>
      </c>
      <c r="C98" t="s">
        <v>1038</v>
      </c>
      <c r="D98" t="s">
        <v>38</v>
      </c>
      <c r="F98" s="120" t="s">
        <v>1191</v>
      </c>
      <c r="H98" s="1" t="str">
        <f t="shared" si="36"/>
        <v>'Ingresar a Subastas'</v>
      </c>
      <c r="I98" t="str">
        <f t="shared" si="39"/>
        <v>'NO_ACTION'</v>
      </c>
      <c r="J98" t="str">
        <f t="shared" si="38"/>
        <v>INSERT INTO SegAction (Descripcion,Action,Application) VALUES ('Ingresar a Subastas','NO_ACTION','Cooperancia')</v>
      </c>
    </row>
    <row r="99" spans="1:10" x14ac:dyDescent="0.25">
      <c r="A99" t="s">
        <v>0</v>
      </c>
      <c r="B99" t="s">
        <v>1064</v>
      </c>
      <c r="C99" t="s">
        <v>1038</v>
      </c>
      <c r="D99" t="s">
        <v>38</v>
      </c>
      <c r="F99" s="23" t="s">
        <v>1192</v>
      </c>
      <c r="H99" s="1" t="str">
        <f t="shared" si="36"/>
        <v>'Ingresar a Clientes'</v>
      </c>
      <c r="I99" t="str">
        <f t="shared" si="39"/>
        <v>'NO_ACTION'</v>
      </c>
      <c r="J99" t="str">
        <f t="shared" si="38"/>
        <v>INSERT INTO SegAction (Descripcion,Action,Application) VALUES ('Ingresar a Clientes','NO_ACTION','Cooperancia')</v>
      </c>
    </row>
    <row r="100" spans="1:10" x14ac:dyDescent="0.25">
      <c r="A100" t="s">
        <v>0</v>
      </c>
      <c r="B100" t="s">
        <v>1064</v>
      </c>
      <c r="C100" t="s">
        <v>1038</v>
      </c>
      <c r="D100" t="s">
        <v>38</v>
      </c>
      <c r="F100" s="7" t="s">
        <v>1193</v>
      </c>
      <c r="H100" s="1" t="str">
        <f t="shared" si="36"/>
        <v>'Ingresar a Préstamos'</v>
      </c>
      <c r="I100" t="str">
        <f t="shared" si="39"/>
        <v>'NO_ACTION'</v>
      </c>
      <c r="J100" t="str">
        <f t="shared" si="38"/>
        <v>INSERT INTO SegAction (Descripcion,Action,Application) VALUES ('Ingresar a Préstamos','NO_ACTION','Cooperancia')</v>
      </c>
    </row>
    <row r="101" spans="1:10" x14ac:dyDescent="0.25">
      <c r="A101" t="s">
        <v>0</v>
      </c>
      <c r="B101" t="s">
        <v>1064</v>
      </c>
      <c r="C101" t="s">
        <v>1215</v>
      </c>
      <c r="D101" t="s">
        <v>1207</v>
      </c>
      <c r="F101" t="s">
        <v>1165</v>
      </c>
      <c r="H101" s="1" t="str">
        <f t="shared" si="36"/>
        <v>'Visto Bueno de la Solicitud de Crédito'</v>
      </c>
      <c r="I101" t="str">
        <f t="shared" ref="I101:I108" si="40">"'"&amp;B101&amp;"_"&amp;C101&amp;E101&amp;G101&amp;"'"</f>
        <v>'AdminCredito_VistoBuenoListCredSolicitud'</v>
      </c>
      <c r="J101" t="str">
        <f t="shared" si="38"/>
        <v>INSERT INTO SegAction (Descripcion,Action,Application) VALUES ('Visto Bueno de la Solicitud de Crédito','AdminCredito_VistoBuenoListCredSolicitud','Cooperancia')</v>
      </c>
    </row>
    <row r="102" spans="1:10" x14ac:dyDescent="0.25">
      <c r="A102" t="s">
        <v>0</v>
      </c>
      <c r="B102" t="s">
        <v>1064</v>
      </c>
      <c r="C102" s="122" t="s">
        <v>1228</v>
      </c>
      <c r="D102" t="s">
        <v>1159</v>
      </c>
      <c r="F102" t="s">
        <v>1235</v>
      </c>
      <c r="H102" s="1" t="str">
        <f t="shared" si="36"/>
        <v>'Aprobar la Solicitud de Crédito'</v>
      </c>
      <c r="I102" t="str">
        <f t="shared" si="40"/>
        <v>'AdminCredito_AprobarDetailsCredSolicitud'</v>
      </c>
      <c r="J102" t="str">
        <f t="shared" si="38"/>
        <v>INSERT INTO SegAction (Descripcion,Action,Application) VALUES ('Aprobar la Solicitud de Crédito','AdminCredito_AprobarDetailsCredSolicitud','Cooperancia')</v>
      </c>
    </row>
    <row r="103" spans="1:10" x14ac:dyDescent="0.25">
      <c r="A103" t="s">
        <v>0</v>
      </c>
      <c r="B103" t="s">
        <v>1064</v>
      </c>
      <c r="C103" s="122" t="s">
        <v>1229</v>
      </c>
      <c r="D103" t="s">
        <v>1160</v>
      </c>
      <c r="F103" t="s">
        <v>1235</v>
      </c>
      <c r="H103" s="1" t="str">
        <f t="shared" si="36"/>
        <v>'Finalizar la Solicitud de Crédito'</v>
      </c>
      <c r="I103" t="str">
        <f t="shared" si="40"/>
        <v>'AdminCredito_FinalizarDetailsCredSolicitud'</v>
      </c>
      <c r="J103" t="str">
        <f t="shared" si="38"/>
        <v>INSERT INTO SegAction (Descripcion,Action,Application) VALUES ('Finalizar la Solicitud de Crédito','AdminCredito_FinalizarDetailsCredSolicitud','Cooperancia')</v>
      </c>
    </row>
    <row r="104" spans="1:10" x14ac:dyDescent="0.25">
      <c r="A104" t="s">
        <v>0</v>
      </c>
      <c r="B104" t="s">
        <v>1064</v>
      </c>
      <c r="C104" s="122" t="s">
        <v>1230</v>
      </c>
      <c r="D104" t="s">
        <v>1161</v>
      </c>
      <c r="F104" t="s">
        <v>1235</v>
      </c>
      <c r="H104" s="1" t="str">
        <f t="shared" si="36"/>
        <v>'Acreditar la Solicitud de Crédito'</v>
      </c>
      <c r="I104" t="str">
        <f t="shared" si="40"/>
        <v>'AdminCredito_AcreditarDetailsCredSolicitud'</v>
      </c>
      <c r="J104" t="str">
        <f t="shared" si="38"/>
        <v>INSERT INTO SegAction (Descripcion,Action,Application) VALUES ('Acreditar la Solicitud de Crédito','AdminCredito_AcreditarDetailsCredSolicitud','Cooperancia')</v>
      </c>
    </row>
    <row r="105" spans="1:10" x14ac:dyDescent="0.25">
      <c r="A105" t="s">
        <v>0</v>
      </c>
      <c r="B105" t="s">
        <v>1064</v>
      </c>
      <c r="C105" t="s">
        <v>1231</v>
      </c>
      <c r="D105" t="s">
        <v>1162</v>
      </c>
      <c r="F105" t="s">
        <v>1235</v>
      </c>
      <c r="H105" s="1" t="str">
        <f t="shared" si="36"/>
        <v>'Cancelar la Solicitud de Crédito'</v>
      </c>
      <c r="I105" t="str">
        <f t="shared" si="40"/>
        <v>'AdminCredito_CancelarDetailsCredSolicitud'</v>
      </c>
      <c r="J105" t="str">
        <f t="shared" si="38"/>
        <v>INSERT INTO SegAction (Descripcion,Action,Application) VALUES ('Cancelar la Solicitud de Crédito','AdminCredito_CancelarDetailsCredSolicitud','Cooperancia')</v>
      </c>
    </row>
    <row r="106" spans="1:10" x14ac:dyDescent="0.25">
      <c r="A106" t="s">
        <v>0</v>
      </c>
      <c r="B106" t="s">
        <v>1064</v>
      </c>
      <c r="C106" t="s">
        <v>1232</v>
      </c>
      <c r="D106" t="s">
        <v>1163</v>
      </c>
      <c r="F106" t="s">
        <v>1235</v>
      </c>
      <c r="H106" s="1" t="str">
        <f t="shared" si="36"/>
        <v>'Recepcion Documentacion la Solicitud de Crédito'</v>
      </c>
      <c r="I106" t="str">
        <f t="shared" si="40"/>
        <v>'AdminCredito_RecepcionDocumentacionDetailsCredSolicitud'</v>
      </c>
      <c r="J106" t="str">
        <f t="shared" si="38"/>
        <v>INSERT INTO SegAction (Descripcion,Action,Application) VALUES ('Recepcion Documentacion la Solicitud de Crédito','AdminCredito_RecepcionDocumentacionDetailsCredSolicitud','Cooperancia')</v>
      </c>
    </row>
    <row r="107" spans="1:10" ht="16.5" customHeight="1" x14ac:dyDescent="0.25">
      <c r="A107" t="s">
        <v>0</v>
      </c>
      <c r="B107" t="s">
        <v>1064</v>
      </c>
      <c r="C107" s="123" t="s">
        <v>1233</v>
      </c>
      <c r="D107" t="s">
        <v>1164</v>
      </c>
      <c r="F107" t="s">
        <v>1235</v>
      </c>
      <c r="H107" s="1" t="str">
        <f t="shared" si="36"/>
        <v>'Crear Subasta la Solicitud de Crédito'</v>
      </c>
      <c r="I107" t="str">
        <f t="shared" si="40"/>
        <v>'AdminCredito_CreateDetailsCredSubasta'</v>
      </c>
      <c r="J107" t="str">
        <f t="shared" si="38"/>
        <v>INSERT INTO SegAction (Descripcion,Action,Application) VALUES ('Crear Subasta la Solicitud de Crédito','AdminCredito_CreateDetailsCredSubasta','Cooperancia')</v>
      </c>
    </row>
    <row r="108" spans="1:10" x14ac:dyDescent="0.25">
      <c r="A108" t="s">
        <v>0</v>
      </c>
      <c r="B108" t="s">
        <v>1064</v>
      </c>
      <c r="C108" t="s">
        <v>1234</v>
      </c>
      <c r="D108" t="s">
        <v>1207</v>
      </c>
      <c r="F108" t="s">
        <v>1165</v>
      </c>
      <c r="H108" s="1" t="str">
        <f t="shared" si="36"/>
        <v>'Visto Bueno de la Solicitud de Crédito'</v>
      </c>
      <c r="I108" t="str">
        <f t="shared" si="40"/>
        <v>'AdminCredito_VistoBuenoDetailsCredSolicitud'</v>
      </c>
      <c r="J108" t="str">
        <f t="shared" si="38"/>
        <v>INSERT INTO SegAction (Descripcion,Action,Application) VALUES ('Visto Bueno de la Solicitud de Crédito','AdminCredito_VistoBuenoDetailsCredSolicitud','Cooperancia')</v>
      </c>
    </row>
    <row r="109" spans="1:10" x14ac:dyDescent="0.25">
      <c r="A109" t="s">
        <v>0</v>
      </c>
      <c r="B109" t="s">
        <v>1064</v>
      </c>
      <c r="C109" t="s">
        <v>1038</v>
      </c>
      <c r="D109" s="122" t="s">
        <v>1297</v>
      </c>
      <c r="H109" s="1" t="str">
        <f t="shared" si="36"/>
        <v>'Ingresar a Ver Visitantes '</v>
      </c>
      <c r="I109" t="str">
        <f t="shared" si="39"/>
        <v>'NO_ACTION'</v>
      </c>
      <c r="J109" s="126" t="str">
        <f t="shared" si="38"/>
        <v>INSERT INTO SegAction (Descripcion,Action,Application) VALUES ('Ingresar a Ver Visitantes ','NO_ACTION','Cooperancia')</v>
      </c>
    </row>
    <row r="110" spans="1:10" x14ac:dyDescent="0.25">
      <c r="A110" t="s">
        <v>0</v>
      </c>
      <c r="B110" t="s">
        <v>1064</v>
      </c>
      <c r="C110" t="s">
        <v>1038</v>
      </c>
      <c r="D110" s="122" t="s">
        <v>1298</v>
      </c>
      <c r="H110" s="1" t="str">
        <f t="shared" si="36"/>
        <v>'Ingresar a Ver Solicitudes '</v>
      </c>
      <c r="I110" t="str">
        <f t="shared" si="39"/>
        <v>'NO_ACTION'</v>
      </c>
      <c r="J110" s="126" t="str">
        <f t="shared" si="38"/>
        <v>INSERT INTO SegAction (Descripcion,Action,Application) VALUES ('Ingresar a Ver Solicitudes ','NO_ACTION','Cooperancia')</v>
      </c>
    </row>
    <row r="111" spans="1:10" x14ac:dyDescent="0.25">
      <c r="A111" t="s">
        <v>0</v>
      </c>
      <c r="B111" t="s">
        <v>1259</v>
      </c>
      <c r="C111" t="s">
        <v>1038</v>
      </c>
      <c r="D111" s="122" t="s">
        <v>1299</v>
      </c>
      <c r="H111" s="1" t="str">
        <f t="shared" si="36"/>
        <v>'Ingresar a Ver Subastas '</v>
      </c>
      <c r="I111" t="str">
        <f t="shared" si="39"/>
        <v>'NO_ACTION'</v>
      </c>
      <c r="J111" s="126" t="str">
        <f t="shared" si="38"/>
        <v>INSERT INTO SegAction (Descripcion,Action,Application) VALUES ('Ingresar a Ver Subastas ','NO_ACTION','Cooperancia')</v>
      </c>
    </row>
    <row r="112" spans="1:10" x14ac:dyDescent="0.25">
      <c r="A112" t="s">
        <v>0</v>
      </c>
      <c r="B112" t="s">
        <v>1277</v>
      </c>
      <c r="C112" t="s">
        <v>1038</v>
      </c>
      <c r="D112" s="122" t="s">
        <v>1300</v>
      </c>
      <c r="H112" s="1" t="str">
        <f t="shared" si="36"/>
        <v>'Ingresar a Ver Clientes '</v>
      </c>
      <c r="I112" t="str">
        <f t="shared" si="39"/>
        <v>'NO_ACTION'</v>
      </c>
      <c r="J112" s="126" t="str">
        <f t="shared" si="38"/>
        <v>INSERT INTO SegAction (Descripcion,Action,Application) VALUES ('Ingresar a Ver Clientes ','NO_ACTION','Cooperancia')</v>
      </c>
    </row>
    <row r="113" spans="1:10" x14ac:dyDescent="0.25">
      <c r="A113" t="s">
        <v>0</v>
      </c>
      <c r="B113" t="s">
        <v>77</v>
      </c>
      <c r="C113" t="s">
        <v>1038</v>
      </c>
      <c r="D113" s="122" t="s">
        <v>1301</v>
      </c>
      <c r="H113" s="1" t="str">
        <f t="shared" si="36"/>
        <v>'Ingresar a Ver Préstamos '</v>
      </c>
      <c r="I113" t="str">
        <f t="shared" si="39"/>
        <v>'NO_ACTION'</v>
      </c>
      <c r="J113" s="126" t="str">
        <f t="shared" si="38"/>
        <v>INSERT INTO SegAction (Descripcion,Action,Application) VALUES ('Ingresar a Ver Préstamos ','NO_ACTION','Cooperancia')</v>
      </c>
    </row>
    <row r="114" spans="1:10" x14ac:dyDescent="0.25">
      <c r="A114" t="s">
        <v>0</v>
      </c>
      <c r="B114" t="s">
        <v>1259</v>
      </c>
      <c r="C114" t="s">
        <v>1278</v>
      </c>
      <c r="D114" t="s">
        <v>13</v>
      </c>
      <c r="F114" t="s">
        <v>55</v>
      </c>
      <c r="H114" s="1" t="str">
        <f t="shared" si="36"/>
        <v>'Listar Subasta'</v>
      </c>
      <c r="I114" t="str">
        <f t="shared" ref="I114:I123" si="41">"'"&amp;B114&amp;"_"&amp;C114&amp;E114&amp;G114&amp;"'"</f>
        <v>'AdminSubasta_ListCredSubasta'</v>
      </c>
      <c r="J114" s="126" t="str">
        <f t="shared" si="38"/>
        <v>INSERT INTO SegAction (Descripcion,Action,Application) VALUES ('Listar Subasta','AdminSubasta_ListCredSubasta','Cooperancia')</v>
      </c>
    </row>
    <row r="115" spans="1:10" x14ac:dyDescent="0.25">
      <c r="A115" t="s">
        <v>0</v>
      </c>
      <c r="B115" t="s">
        <v>1259</v>
      </c>
      <c r="C115" t="s">
        <v>1290</v>
      </c>
      <c r="D115" t="s">
        <v>12</v>
      </c>
      <c r="F115" t="s">
        <v>55</v>
      </c>
      <c r="H115" s="1" t="str">
        <f t="shared" si="36"/>
        <v>'Ver Detalles Subasta'</v>
      </c>
      <c r="I115" t="str">
        <f t="shared" si="41"/>
        <v>'AdminSubasta_DetailsCredSubasta'</v>
      </c>
      <c r="J115" s="126" t="str">
        <f t="shared" si="38"/>
        <v>INSERT INTO SegAction (Descripcion,Action,Application) VALUES ('Ver Detalles Subasta','AdminSubasta_DetailsCredSubasta','Cooperancia')</v>
      </c>
    </row>
    <row r="116" spans="1:10" x14ac:dyDescent="0.25">
      <c r="A116" t="s">
        <v>0</v>
      </c>
      <c r="B116" t="s">
        <v>1259</v>
      </c>
      <c r="C116" t="s">
        <v>1286</v>
      </c>
      <c r="D116" t="s">
        <v>1207</v>
      </c>
      <c r="F116" t="s">
        <v>55</v>
      </c>
      <c r="H116" s="1" t="str">
        <f t="shared" si="36"/>
        <v>'Visto Bueno Subasta'</v>
      </c>
      <c r="I116" t="str">
        <f t="shared" si="41"/>
        <v>'AdminSubasta_VistoBuenoListCredSubasta'</v>
      </c>
      <c r="J116" s="126" t="str">
        <f t="shared" si="38"/>
        <v>INSERT INTO SegAction (Descripcion,Action,Application) VALUES ('Visto Bueno Subasta','AdminSubasta_VistoBuenoListCredSubasta','Cooperancia')</v>
      </c>
    </row>
    <row r="117" spans="1:10" x14ac:dyDescent="0.25">
      <c r="A117" t="s">
        <v>0</v>
      </c>
      <c r="B117" t="s">
        <v>1259</v>
      </c>
      <c r="C117" t="s">
        <v>1291</v>
      </c>
      <c r="D117" t="s">
        <v>1207</v>
      </c>
      <c r="F117" t="s">
        <v>55</v>
      </c>
      <c r="H117" s="1" t="str">
        <f t="shared" si="36"/>
        <v>'Visto Bueno Subasta'</v>
      </c>
      <c r="I117" t="str">
        <f t="shared" si="41"/>
        <v>'AdminSubasta_VistoBuenoDetailsCredSubasta'</v>
      </c>
      <c r="J117" s="126" t="str">
        <f t="shared" si="38"/>
        <v>INSERT INTO SegAction (Descripcion,Action,Application) VALUES ('Visto Bueno Subasta','AdminSubasta_VistoBuenoDetailsCredSubasta','Cooperancia')</v>
      </c>
    </row>
    <row r="118" spans="1:10" x14ac:dyDescent="0.25">
      <c r="A118" t="s">
        <v>0</v>
      </c>
      <c r="B118" t="s">
        <v>1259</v>
      </c>
      <c r="C118" t="s">
        <v>1287</v>
      </c>
      <c r="D118" t="s">
        <v>1159</v>
      </c>
      <c r="F118" t="s">
        <v>55</v>
      </c>
      <c r="H118" s="1" t="str">
        <f t="shared" si="36"/>
        <v>'Aprobar Subasta'</v>
      </c>
      <c r="I118" t="str">
        <f t="shared" si="41"/>
        <v>'AdminSubasta_AprobarListCredSubasta'</v>
      </c>
      <c r="J118" s="126" t="str">
        <f t="shared" si="38"/>
        <v>INSERT INTO SegAction (Descripcion,Action,Application) VALUES ('Aprobar Subasta','AdminSubasta_AprobarListCredSubasta','Cooperancia')</v>
      </c>
    </row>
    <row r="119" spans="1:10" x14ac:dyDescent="0.25">
      <c r="A119" t="s">
        <v>0</v>
      </c>
      <c r="B119" t="s">
        <v>1259</v>
      </c>
      <c r="C119" t="s">
        <v>1302</v>
      </c>
      <c r="D119" t="s">
        <v>1159</v>
      </c>
      <c r="F119" t="s">
        <v>55</v>
      </c>
      <c r="H119" s="1" t="str">
        <f t="shared" si="36"/>
        <v>'Aprobar Subasta'</v>
      </c>
      <c r="I119" t="str">
        <f t="shared" si="41"/>
        <v>'AdminSubasta_AprobarDetailsCredSubasta'</v>
      </c>
      <c r="J119" s="126" t="str">
        <f t="shared" si="38"/>
        <v>INSERT INTO SegAction (Descripcion,Action,Application) VALUES ('Aprobar Subasta','AdminSubasta_AprobarDetailsCredSubasta','Cooperancia')</v>
      </c>
    </row>
    <row r="120" spans="1:10" x14ac:dyDescent="0.25">
      <c r="A120" t="s">
        <v>0</v>
      </c>
      <c r="B120" t="s">
        <v>1259</v>
      </c>
      <c r="C120" t="s">
        <v>1288</v>
      </c>
      <c r="D120" t="s">
        <v>1305</v>
      </c>
      <c r="F120" t="s">
        <v>55</v>
      </c>
      <c r="H120" s="1" t="str">
        <f t="shared" si="36"/>
        <v>'Cerrar Subasta'</v>
      </c>
      <c r="I120" t="str">
        <f t="shared" si="41"/>
        <v>'AdminSubasta_CerrarListCredSubasta'</v>
      </c>
      <c r="J120" s="126" t="str">
        <f t="shared" si="38"/>
        <v>INSERT INTO SegAction (Descripcion,Action,Application) VALUES ('Cerrar Subasta','AdminSubasta_CerrarListCredSubasta','Cooperancia')</v>
      </c>
    </row>
    <row r="121" spans="1:10" x14ac:dyDescent="0.25">
      <c r="A121" t="s">
        <v>0</v>
      </c>
      <c r="B121" t="s">
        <v>1259</v>
      </c>
      <c r="C121" t="s">
        <v>1303</v>
      </c>
      <c r="D121" t="s">
        <v>1305</v>
      </c>
      <c r="F121" t="s">
        <v>55</v>
      </c>
      <c r="H121" s="1" t="str">
        <f t="shared" si="36"/>
        <v>'Cerrar Subasta'</v>
      </c>
      <c r="I121" t="str">
        <f t="shared" si="41"/>
        <v>'AdminSubasta_CerrarDetailsCredSubasta'</v>
      </c>
      <c r="J121" s="126" t="str">
        <f t="shared" si="38"/>
        <v>INSERT INTO SegAction (Descripcion,Action,Application) VALUES ('Cerrar Subasta','AdminSubasta_CerrarDetailsCredSubasta','Cooperancia')</v>
      </c>
    </row>
    <row r="122" spans="1:10" x14ac:dyDescent="0.25">
      <c r="A122" t="s">
        <v>0</v>
      </c>
      <c r="B122" t="s">
        <v>1259</v>
      </c>
      <c r="C122" t="s">
        <v>1289</v>
      </c>
      <c r="D122" t="s">
        <v>1162</v>
      </c>
      <c r="F122" t="s">
        <v>55</v>
      </c>
      <c r="H122" s="1" t="str">
        <f t="shared" si="36"/>
        <v>'Cancelar Subasta'</v>
      </c>
      <c r="I122" t="str">
        <f t="shared" si="41"/>
        <v>'AdminSubasta_CancelarListCredSubasta'</v>
      </c>
      <c r="J122" s="126" t="str">
        <f t="shared" si="38"/>
        <v>INSERT INTO SegAction (Descripcion,Action,Application) VALUES ('Cancelar Subasta','AdminSubasta_CancelarListCredSubasta','Cooperancia')</v>
      </c>
    </row>
    <row r="123" spans="1:10" x14ac:dyDescent="0.25">
      <c r="A123" t="s">
        <v>0</v>
      </c>
      <c r="B123" t="s">
        <v>1259</v>
      </c>
      <c r="C123" t="s">
        <v>1304</v>
      </c>
      <c r="D123" t="s">
        <v>1162</v>
      </c>
      <c r="F123" t="s">
        <v>55</v>
      </c>
      <c r="H123" s="1" t="str">
        <f t="shared" si="36"/>
        <v>'Cancelar Subasta'</v>
      </c>
      <c r="I123" t="str">
        <f t="shared" si="41"/>
        <v>'AdminSubasta_CancelarDetailsCredSubasta'</v>
      </c>
      <c r="J123" s="126" t="str">
        <f t="shared" si="38"/>
        <v>INSERT INTO SegAction (Descripcion,Action,Application) VALUES ('Cancelar Subasta','AdminSubasta_CancelarDetailsCredSubasta','Cooperancia')</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39"/>
  <sheetViews>
    <sheetView topLeftCell="A7" workbookViewId="0">
      <selection activeCell="I5" sqref="I5"/>
    </sheetView>
  </sheetViews>
  <sheetFormatPr defaultRowHeight="15" x14ac:dyDescent="0.25"/>
  <cols>
    <col min="2" max="2" width="8.140625" customWidth="1"/>
    <col min="3" max="3" width="32.85546875" bestFit="1" customWidth="1"/>
    <col min="4" max="4" width="10.140625" bestFit="1" customWidth="1"/>
    <col min="5" max="5" width="9.7109375" bestFit="1" customWidth="1"/>
    <col min="9" max="9" width="25.140625" bestFit="1" customWidth="1"/>
  </cols>
  <sheetData>
    <row r="1" spans="1:9" ht="15.75" x14ac:dyDescent="0.25">
      <c r="B1" s="158" t="s">
        <v>301</v>
      </c>
      <c r="C1" s="158"/>
      <c r="D1" s="158"/>
      <c r="E1" s="158"/>
      <c r="H1" s="157" t="s">
        <v>299</v>
      </c>
      <c r="I1" s="157"/>
    </row>
    <row r="2" spans="1:9" x14ac:dyDescent="0.25">
      <c r="B2" s="34" t="s">
        <v>58</v>
      </c>
      <c r="C2" s="34" t="s">
        <v>270</v>
      </c>
      <c r="D2" s="34" t="s">
        <v>257</v>
      </c>
      <c r="E2" s="34" t="s">
        <v>258</v>
      </c>
      <c r="H2" s="30" t="s">
        <v>58</v>
      </c>
      <c r="I2" s="30" t="s">
        <v>255</v>
      </c>
    </row>
    <row r="3" spans="1:9" x14ac:dyDescent="0.25">
      <c r="B3" s="2">
        <v>1031</v>
      </c>
      <c r="C3" s="2" t="s">
        <v>292</v>
      </c>
      <c r="D3" s="2" t="s">
        <v>275</v>
      </c>
      <c r="E3" s="2" t="s">
        <v>276</v>
      </c>
      <c r="H3" s="2">
        <v>1</v>
      </c>
      <c r="I3" s="2" t="s">
        <v>20</v>
      </c>
    </row>
    <row r="4" spans="1:9" x14ac:dyDescent="0.25">
      <c r="B4" s="2">
        <v>1032</v>
      </c>
      <c r="C4" s="2" t="s">
        <v>293</v>
      </c>
      <c r="D4" s="2" t="s">
        <v>277</v>
      </c>
      <c r="E4" s="2" t="s">
        <v>278</v>
      </c>
      <c r="H4" s="2">
        <v>2</v>
      </c>
      <c r="I4" s="2" t="s">
        <v>19</v>
      </c>
    </row>
    <row r="5" spans="1:9" x14ac:dyDescent="0.25">
      <c r="B5" s="2">
        <v>1033</v>
      </c>
      <c r="C5" s="2" t="s">
        <v>294</v>
      </c>
      <c r="D5" s="2" t="s">
        <v>286</v>
      </c>
      <c r="E5" s="2" t="s">
        <v>281</v>
      </c>
      <c r="H5" s="2">
        <v>3</v>
      </c>
      <c r="I5" s="2" t="s">
        <v>24</v>
      </c>
    </row>
    <row r="6" spans="1:9" x14ac:dyDescent="0.25">
      <c r="B6" s="2">
        <v>1034</v>
      </c>
      <c r="C6" s="2" t="s">
        <v>295</v>
      </c>
      <c r="D6" s="2" t="s">
        <v>282</v>
      </c>
      <c r="E6" s="2" t="s">
        <v>283</v>
      </c>
      <c r="H6" s="2">
        <v>4</v>
      </c>
      <c r="I6" s="2" t="s">
        <v>25</v>
      </c>
    </row>
    <row r="7" spans="1:9" x14ac:dyDescent="0.25">
      <c r="B7" s="2">
        <v>1035</v>
      </c>
      <c r="C7" s="2" t="s">
        <v>296</v>
      </c>
      <c r="D7" s="2" t="s">
        <v>284</v>
      </c>
      <c r="E7" s="2" t="s">
        <v>285</v>
      </c>
      <c r="H7" s="2">
        <v>5</v>
      </c>
      <c r="I7" s="2" t="s">
        <v>21</v>
      </c>
    </row>
    <row r="8" spans="1:9" x14ac:dyDescent="0.25">
      <c r="B8" s="2">
        <v>1036</v>
      </c>
      <c r="C8" s="2" t="s">
        <v>297</v>
      </c>
      <c r="D8" s="2" t="s">
        <v>280</v>
      </c>
      <c r="E8" s="2" t="s">
        <v>287</v>
      </c>
      <c r="H8" s="2">
        <v>6</v>
      </c>
      <c r="I8" s="2" t="s">
        <v>26</v>
      </c>
    </row>
    <row r="9" spans="1:9" x14ac:dyDescent="0.25">
      <c r="B9" s="2">
        <v>1037</v>
      </c>
      <c r="C9" s="2" t="s">
        <v>298</v>
      </c>
      <c r="D9" s="2" t="s">
        <v>290</v>
      </c>
      <c r="E9" s="2" t="s">
        <v>291</v>
      </c>
      <c r="H9" s="2">
        <v>7</v>
      </c>
      <c r="I9" s="2" t="s">
        <v>22</v>
      </c>
    </row>
    <row r="10" spans="1:9" x14ac:dyDescent="0.25">
      <c r="H10" s="2">
        <v>8</v>
      </c>
      <c r="I10" s="2" t="s">
        <v>23</v>
      </c>
    </row>
    <row r="14" spans="1:9" x14ac:dyDescent="0.25">
      <c r="A14" t="s">
        <v>300</v>
      </c>
      <c r="B14">
        <f>B3</f>
        <v>1031</v>
      </c>
      <c r="C14">
        <v>1</v>
      </c>
      <c r="D14" t="str">
        <f>A14&amp;B14&amp;", "&amp;C14&amp;")"</f>
        <v>INSERT INTO SegUserRole (UserId, RoleId) VALUES (1031, 1)</v>
      </c>
    </row>
    <row r="15" spans="1:9" x14ac:dyDescent="0.25">
      <c r="A15" t="s">
        <v>300</v>
      </c>
      <c r="B15">
        <f t="shared" ref="B15:B20" si="0">B4</f>
        <v>1032</v>
      </c>
      <c r="C15">
        <v>3</v>
      </c>
      <c r="D15" t="str">
        <f t="shared" ref="D15:D20" si="1">A15&amp;B15&amp;", "&amp;C15&amp;")"</f>
        <v>INSERT INTO SegUserRole (UserId, RoleId) VALUES (1032, 3)</v>
      </c>
    </row>
    <row r="16" spans="1:9" x14ac:dyDescent="0.25">
      <c r="A16" t="s">
        <v>300</v>
      </c>
      <c r="B16">
        <f t="shared" si="0"/>
        <v>1033</v>
      </c>
      <c r="C16">
        <v>4</v>
      </c>
      <c r="D16" t="str">
        <f t="shared" si="1"/>
        <v>INSERT INTO SegUserRole (UserId, RoleId) VALUES (1033, 4)</v>
      </c>
    </row>
    <row r="17" spans="1:4" x14ac:dyDescent="0.25">
      <c r="A17" t="s">
        <v>300</v>
      </c>
      <c r="B17">
        <f t="shared" si="0"/>
        <v>1034</v>
      </c>
      <c r="C17">
        <v>2</v>
      </c>
      <c r="D17" t="str">
        <f t="shared" si="1"/>
        <v>INSERT INTO SegUserRole (UserId, RoleId) VALUES (1034, 2)</v>
      </c>
    </row>
    <row r="18" spans="1:4" x14ac:dyDescent="0.25">
      <c r="A18" t="s">
        <v>300</v>
      </c>
      <c r="B18">
        <f t="shared" si="0"/>
        <v>1035</v>
      </c>
      <c r="C18">
        <v>2</v>
      </c>
      <c r="D18" t="str">
        <f t="shared" si="1"/>
        <v>INSERT INTO SegUserRole (UserId, RoleId) VALUES (1035, 2)</v>
      </c>
    </row>
    <row r="19" spans="1:4" x14ac:dyDescent="0.25">
      <c r="A19" t="s">
        <v>300</v>
      </c>
      <c r="B19">
        <f t="shared" si="0"/>
        <v>1036</v>
      </c>
      <c r="C19">
        <v>5</v>
      </c>
      <c r="D19" t="str">
        <f t="shared" si="1"/>
        <v>INSERT INTO SegUserRole (UserId, RoleId) VALUES (1036, 5)</v>
      </c>
    </row>
    <row r="20" spans="1:4" x14ac:dyDescent="0.25">
      <c r="A20" t="s">
        <v>300</v>
      </c>
      <c r="B20">
        <f t="shared" si="0"/>
        <v>1037</v>
      </c>
      <c r="C20">
        <v>2</v>
      </c>
      <c r="D20" t="str">
        <f t="shared" si="1"/>
        <v>INSERT INTO SegUserRole (UserId, RoleId) VALUES (1037, 2)</v>
      </c>
    </row>
    <row r="24" spans="1:4" x14ac:dyDescent="0.25">
      <c r="A24" t="s">
        <v>300</v>
      </c>
      <c r="B24">
        <v>3072</v>
      </c>
      <c r="C24">
        <v>7</v>
      </c>
      <c r="D24" t="str">
        <f t="shared" ref="D24:D39" si="2">A24&amp;B24&amp;", "&amp;C24&amp;")"</f>
        <v>INSERT INTO SegUserRole (UserId, RoleId) VALUES (3072, 7)</v>
      </c>
    </row>
    <row r="25" spans="1:4" x14ac:dyDescent="0.25">
      <c r="A25" t="s">
        <v>300</v>
      </c>
      <c r="B25">
        <v>3073</v>
      </c>
      <c r="C25">
        <v>7</v>
      </c>
      <c r="D25" t="str">
        <f t="shared" si="2"/>
        <v>INSERT INTO SegUserRole (UserId, RoleId) VALUES (3073, 7)</v>
      </c>
    </row>
    <row r="26" spans="1:4" x14ac:dyDescent="0.25">
      <c r="A26" t="s">
        <v>300</v>
      </c>
      <c r="B26">
        <v>3074</v>
      </c>
      <c r="C26">
        <v>7</v>
      </c>
      <c r="D26" t="str">
        <f t="shared" si="2"/>
        <v>INSERT INTO SegUserRole (UserId, RoleId) VALUES (3074, 7)</v>
      </c>
    </row>
    <row r="27" spans="1:4" x14ac:dyDescent="0.25">
      <c r="A27" t="s">
        <v>300</v>
      </c>
      <c r="B27">
        <v>3075</v>
      </c>
      <c r="C27">
        <v>7</v>
      </c>
      <c r="D27" t="str">
        <f t="shared" si="2"/>
        <v>INSERT INTO SegUserRole (UserId, RoleId) VALUES (3075, 7)</v>
      </c>
    </row>
    <row r="28" spans="1:4" x14ac:dyDescent="0.25">
      <c r="A28" t="s">
        <v>300</v>
      </c>
      <c r="B28">
        <v>3076</v>
      </c>
      <c r="C28">
        <v>7</v>
      </c>
      <c r="D28" t="str">
        <f t="shared" si="2"/>
        <v>INSERT INTO SegUserRole (UserId, RoleId) VALUES (3076, 7)</v>
      </c>
    </row>
    <row r="29" spans="1:4" x14ac:dyDescent="0.25">
      <c r="A29" t="s">
        <v>300</v>
      </c>
      <c r="B29">
        <v>3077</v>
      </c>
      <c r="C29">
        <v>7</v>
      </c>
      <c r="D29" t="str">
        <f t="shared" si="2"/>
        <v>INSERT INTO SegUserRole (UserId, RoleId) VALUES (3077, 7)</v>
      </c>
    </row>
    <row r="30" spans="1:4" x14ac:dyDescent="0.25">
      <c r="A30" t="s">
        <v>300</v>
      </c>
      <c r="B30">
        <v>3078</v>
      </c>
      <c r="C30">
        <v>7</v>
      </c>
      <c r="D30" t="str">
        <f t="shared" si="2"/>
        <v>INSERT INTO SegUserRole (UserId, RoleId) VALUES (3078, 7)</v>
      </c>
    </row>
    <row r="31" spans="1:4" x14ac:dyDescent="0.25">
      <c r="A31" t="s">
        <v>300</v>
      </c>
      <c r="B31">
        <v>3079</v>
      </c>
      <c r="C31">
        <v>7</v>
      </c>
      <c r="D31" t="str">
        <f t="shared" si="2"/>
        <v>INSERT INTO SegUserRole (UserId, RoleId) VALUES (3079, 7)</v>
      </c>
    </row>
    <row r="32" spans="1:4" x14ac:dyDescent="0.25">
      <c r="A32" t="s">
        <v>300</v>
      </c>
      <c r="B32">
        <v>3080</v>
      </c>
      <c r="C32">
        <v>7</v>
      </c>
      <c r="D32" t="str">
        <f t="shared" si="2"/>
        <v>INSERT INTO SegUserRole (UserId, RoleId) VALUES (3080, 7)</v>
      </c>
    </row>
    <row r="33" spans="1:4" x14ac:dyDescent="0.25">
      <c r="A33" t="s">
        <v>300</v>
      </c>
      <c r="B33">
        <v>3081</v>
      </c>
      <c r="C33">
        <v>7</v>
      </c>
      <c r="D33" t="str">
        <f t="shared" si="2"/>
        <v>INSERT INTO SegUserRole (UserId, RoleId) VALUES (3081, 7)</v>
      </c>
    </row>
    <row r="34" spans="1:4" x14ac:dyDescent="0.25">
      <c r="A34" t="s">
        <v>300</v>
      </c>
      <c r="B34">
        <v>3082</v>
      </c>
      <c r="C34">
        <v>7</v>
      </c>
      <c r="D34" t="str">
        <f t="shared" si="2"/>
        <v>INSERT INTO SegUserRole (UserId, RoleId) VALUES (3082, 7)</v>
      </c>
    </row>
    <row r="35" spans="1:4" x14ac:dyDescent="0.25">
      <c r="A35" t="s">
        <v>300</v>
      </c>
      <c r="B35">
        <v>3083</v>
      </c>
      <c r="C35">
        <v>7</v>
      </c>
      <c r="D35" t="str">
        <f t="shared" si="2"/>
        <v>INSERT INTO SegUserRole (UserId, RoleId) VALUES (3083, 7)</v>
      </c>
    </row>
    <row r="36" spans="1:4" x14ac:dyDescent="0.25">
      <c r="A36" t="s">
        <v>300</v>
      </c>
      <c r="B36">
        <v>3084</v>
      </c>
      <c r="C36">
        <v>7</v>
      </c>
      <c r="D36" t="str">
        <f t="shared" si="2"/>
        <v>INSERT INTO SegUserRole (UserId, RoleId) VALUES (3084, 7)</v>
      </c>
    </row>
    <row r="37" spans="1:4" x14ac:dyDescent="0.25">
      <c r="A37" t="s">
        <v>300</v>
      </c>
      <c r="B37">
        <v>3085</v>
      </c>
      <c r="C37">
        <v>7</v>
      </c>
      <c r="D37" t="str">
        <f t="shared" si="2"/>
        <v>INSERT INTO SegUserRole (UserId, RoleId) VALUES (3085, 7)</v>
      </c>
    </row>
    <row r="38" spans="1:4" x14ac:dyDescent="0.25">
      <c r="A38" t="s">
        <v>300</v>
      </c>
      <c r="B38">
        <v>3086</v>
      </c>
      <c r="C38">
        <v>7</v>
      </c>
      <c r="D38" t="str">
        <f t="shared" si="2"/>
        <v>INSERT INTO SegUserRole (UserId, RoleId) VALUES (3086, 7)</v>
      </c>
    </row>
    <row r="39" spans="1:4" x14ac:dyDescent="0.25">
      <c r="A39" t="s">
        <v>300</v>
      </c>
      <c r="B39">
        <v>3087</v>
      </c>
      <c r="C39">
        <v>7</v>
      </c>
      <c r="D39" t="str">
        <f t="shared" si="2"/>
        <v>INSERT INTO SegUserRole (UserId, RoleId) VALUES (3087, 7)</v>
      </c>
    </row>
  </sheetData>
  <mergeCells count="2">
    <mergeCell ref="H1:I1"/>
    <mergeCell ref="B1:E1"/>
  </mergeCells>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47"/>
  <sheetViews>
    <sheetView topLeftCell="A31" workbookViewId="0">
      <selection activeCell="D43" sqref="D43"/>
    </sheetView>
  </sheetViews>
  <sheetFormatPr defaultRowHeight="15" x14ac:dyDescent="0.25"/>
  <cols>
    <col min="1" max="1" width="57.42578125" bestFit="1" customWidth="1"/>
    <col min="3" max="3" width="19.42578125" customWidth="1"/>
    <col min="4" max="4" width="33.85546875" bestFit="1" customWidth="1"/>
  </cols>
  <sheetData>
    <row r="2" spans="1:5" x14ac:dyDescent="0.25">
      <c r="B2" s="158" t="s">
        <v>301</v>
      </c>
      <c r="C2" s="158"/>
      <c r="D2" s="158"/>
      <c r="E2" s="158"/>
    </row>
    <row r="3" spans="1:5" x14ac:dyDescent="0.25">
      <c r="B3" s="34" t="s">
        <v>58</v>
      </c>
      <c r="C3" s="34" t="s">
        <v>270</v>
      </c>
      <c r="D3" s="34" t="s">
        <v>257</v>
      </c>
      <c r="E3" s="34" t="s">
        <v>258</v>
      </c>
    </row>
    <row r="4" spans="1:5" x14ac:dyDescent="0.25">
      <c r="B4" s="2">
        <v>1031</v>
      </c>
      <c r="C4" s="2" t="s">
        <v>292</v>
      </c>
      <c r="D4" s="2" t="s">
        <v>275</v>
      </c>
      <c r="E4" s="2" t="s">
        <v>276</v>
      </c>
    </row>
    <row r="5" spans="1:5" x14ac:dyDescent="0.25">
      <c r="B5" s="2">
        <v>1032</v>
      </c>
      <c r="C5" s="2" t="s">
        <v>293</v>
      </c>
      <c r="D5" s="2" t="s">
        <v>277</v>
      </c>
      <c r="E5" s="2" t="s">
        <v>278</v>
      </c>
    </row>
    <row r="6" spans="1:5" x14ac:dyDescent="0.25">
      <c r="B6" s="2">
        <v>1033</v>
      </c>
      <c r="C6" s="2" t="s">
        <v>294</v>
      </c>
      <c r="D6" s="2" t="s">
        <v>286</v>
      </c>
      <c r="E6" s="2" t="s">
        <v>281</v>
      </c>
    </row>
    <row r="7" spans="1:5" x14ac:dyDescent="0.25">
      <c r="B7" s="2">
        <v>1034</v>
      </c>
      <c r="C7" s="2" t="s">
        <v>295</v>
      </c>
      <c r="D7" s="2" t="s">
        <v>282</v>
      </c>
      <c r="E7" s="2" t="s">
        <v>283</v>
      </c>
    </row>
    <row r="8" spans="1:5" x14ac:dyDescent="0.25">
      <c r="B8" s="2">
        <v>1035</v>
      </c>
      <c r="C8" s="2" t="s">
        <v>296</v>
      </c>
      <c r="D8" s="2" t="s">
        <v>284</v>
      </c>
      <c r="E8" s="2" t="s">
        <v>285</v>
      </c>
    </row>
    <row r="9" spans="1:5" x14ac:dyDescent="0.25">
      <c r="B9" s="2">
        <v>1036</v>
      </c>
      <c r="C9" s="2" t="s">
        <v>297</v>
      </c>
      <c r="D9" s="2" t="s">
        <v>280</v>
      </c>
      <c r="E9" s="2" t="s">
        <v>287</v>
      </c>
    </row>
    <row r="10" spans="1:5" x14ac:dyDescent="0.25">
      <c r="B10" s="2">
        <v>1037</v>
      </c>
      <c r="C10" s="2" t="s">
        <v>298</v>
      </c>
      <c r="D10" s="2" t="s">
        <v>290</v>
      </c>
      <c r="E10" s="2" t="s">
        <v>291</v>
      </c>
    </row>
    <row r="13" spans="1:5" x14ac:dyDescent="0.25">
      <c r="B13" s="24" t="s">
        <v>58</v>
      </c>
      <c r="C13" s="24" t="s">
        <v>60</v>
      </c>
      <c r="D13" s="24" t="s">
        <v>64</v>
      </c>
    </row>
    <row r="14" spans="1:5" x14ac:dyDescent="0.25">
      <c r="A14" t="s">
        <v>302</v>
      </c>
      <c r="B14" s="2">
        <v>51</v>
      </c>
      <c r="C14" s="2" t="s">
        <v>234</v>
      </c>
      <c r="D14" s="2" t="s">
        <v>235</v>
      </c>
      <c r="E14" t="str">
        <f>A14&amp;$B$4&amp;", "&amp;B14&amp;")"</f>
        <v>INSERT INTO SegUserAction (SegUserId, SegActionId) VALUES (1031, 51)</v>
      </c>
    </row>
    <row r="15" spans="1:5" x14ac:dyDescent="0.25">
      <c r="A15" t="s">
        <v>302</v>
      </c>
      <c r="B15" s="2">
        <v>52</v>
      </c>
      <c r="C15" s="2" t="s">
        <v>236</v>
      </c>
      <c r="D15" s="2" t="s">
        <v>237</v>
      </c>
      <c r="E15" t="str">
        <f t="shared" ref="E15:E47" si="0">A15&amp;$B$4&amp;", "&amp;B15&amp;")"</f>
        <v>INSERT INTO SegUserAction (SegUserId, SegActionId) VALUES (1031, 52)</v>
      </c>
    </row>
    <row r="16" spans="1:5" x14ac:dyDescent="0.25">
      <c r="A16" t="s">
        <v>302</v>
      </c>
      <c r="B16" s="2">
        <v>53</v>
      </c>
      <c r="C16" s="2" t="s">
        <v>238</v>
      </c>
      <c r="D16" s="2" t="s">
        <v>239</v>
      </c>
      <c r="E16" t="str">
        <f t="shared" si="0"/>
        <v>INSERT INTO SegUserAction (SegUserId, SegActionId) VALUES (1031, 53)</v>
      </c>
    </row>
    <row r="17" spans="1:5" x14ac:dyDescent="0.25">
      <c r="A17" t="s">
        <v>302</v>
      </c>
      <c r="B17" s="2">
        <v>54</v>
      </c>
      <c r="C17" s="2" t="s">
        <v>240</v>
      </c>
      <c r="D17" s="2" t="s">
        <v>241</v>
      </c>
      <c r="E17" t="str">
        <f t="shared" si="0"/>
        <v>INSERT INTO SegUserAction (SegUserId, SegActionId) VALUES (1031, 54)</v>
      </c>
    </row>
    <row r="18" spans="1:5" x14ac:dyDescent="0.25">
      <c r="A18" t="s">
        <v>302</v>
      </c>
      <c r="B18" s="2">
        <v>55</v>
      </c>
      <c r="C18" s="2" t="s">
        <v>242</v>
      </c>
      <c r="D18" s="2" t="s">
        <v>243</v>
      </c>
      <c r="E18" t="str">
        <f t="shared" si="0"/>
        <v>INSERT INTO SegUserAction (SegUserId, SegActionId) VALUES (1031, 55)</v>
      </c>
    </row>
    <row r="19" spans="1:5" x14ac:dyDescent="0.25">
      <c r="A19" t="s">
        <v>302</v>
      </c>
      <c r="B19" s="2">
        <v>56</v>
      </c>
      <c r="C19" s="2" t="s">
        <v>244</v>
      </c>
      <c r="D19" s="2" t="s">
        <v>245</v>
      </c>
      <c r="E19" t="str">
        <f t="shared" si="0"/>
        <v>INSERT INTO SegUserAction (SegUserId, SegActionId) VALUES (1031, 56)</v>
      </c>
    </row>
    <row r="20" spans="1:5" x14ac:dyDescent="0.25">
      <c r="A20" t="s">
        <v>302</v>
      </c>
      <c r="B20" s="2">
        <v>57</v>
      </c>
      <c r="C20" s="2" t="s">
        <v>246</v>
      </c>
      <c r="D20" s="2" t="s">
        <v>247</v>
      </c>
      <c r="E20" t="str">
        <f t="shared" si="0"/>
        <v>INSERT INTO SegUserAction (SegUserId, SegActionId) VALUES (1031, 57)</v>
      </c>
    </row>
    <row r="21" spans="1:5" x14ac:dyDescent="0.25">
      <c r="A21" t="s">
        <v>302</v>
      </c>
      <c r="B21" s="2">
        <v>58</v>
      </c>
      <c r="C21" s="2" t="s">
        <v>248</v>
      </c>
      <c r="D21" s="2" t="s">
        <v>249</v>
      </c>
      <c r="E21" t="str">
        <f t="shared" si="0"/>
        <v>INSERT INTO SegUserAction (SegUserId, SegActionId) VALUES (1031, 58)</v>
      </c>
    </row>
    <row r="22" spans="1:5" x14ac:dyDescent="0.25">
      <c r="A22" t="s">
        <v>302</v>
      </c>
      <c r="B22" s="2">
        <v>59</v>
      </c>
      <c r="C22" s="2" t="s">
        <v>250</v>
      </c>
      <c r="D22" s="2" t="s">
        <v>251</v>
      </c>
      <c r="E22" t="str">
        <f t="shared" si="0"/>
        <v>INSERT INTO SegUserAction (SegUserId, SegActionId) VALUES (1031, 59)</v>
      </c>
    </row>
    <row r="23" spans="1:5" x14ac:dyDescent="0.25">
      <c r="A23" t="s">
        <v>302</v>
      </c>
      <c r="B23" s="26">
        <v>1</v>
      </c>
      <c r="C23" s="26" t="s">
        <v>167</v>
      </c>
      <c r="D23" s="26" t="s">
        <v>168</v>
      </c>
      <c r="E23" t="str">
        <f t="shared" si="0"/>
        <v>INSERT INTO SegUserAction (SegUserId, SegActionId) VALUES (1031, 1)</v>
      </c>
    </row>
    <row r="24" spans="1:5" x14ac:dyDescent="0.25">
      <c r="A24" t="s">
        <v>302</v>
      </c>
      <c r="B24" s="26">
        <v>5</v>
      </c>
      <c r="C24" s="26" t="s">
        <v>80</v>
      </c>
      <c r="D24" s="26" t="s">
        <v>173</v>
      </c>
      <c r="E24" t="str">
        <f t="shared" si="0"/>
        <v>INSERT INTO SegUserAction (SegUserId, SegActionId) VALUES (1031, 5)</v>
      </c>
    </row>
    <row r="25" spans="1:5" x14ac:dyDescent="0.25">
      <c r="A25" t="s">
        <v>302</v>
      </c>
      <c r="B25" s="26">
        <v>2</v>
      </c>
      <c r="C25" s="26" t="s">
        <v>82</v>
      </c>
      <c r="D25" s="26" t="s">
        <v>169</v>
      </c>
      <c r="E25" t="str">
        <f t="shared" si="0"/>
        <v>INSERT INTO SegUserAction (SegUserId, SegActionId) VALUES (1031, 2)</v>
      </c>
    </row>
    <row r="26" spans="1:5" x14ac:dyDescent="0.25">
      <c r="A26" t="s">
        <v>302</v>
      </c>
      <c r="B26" s="26">
        <v>4</v>
      </c>
      <c r="C26" s="26" t="s">
        <v>171</v>
      </c>
      <c r="D26" s="26" t="s">
        <v>172</v>
      </c>
      <c r="E26" t="str">
        <f t="shared" si="0"/>
        <v>INSERT INTO SegUserAction (SegUserId, SegActionId) VALUES (1031, 4)</v>
      </c>
    </row>
    <row r="27" spans="1:5" x14ac:dyDescent="0.25">
      <c r="A27" t="s">
        <v>302</v>
      </c>
      <c r="B27" s="26">
        <v>3</v>
      </c>
      <c r="C27" s="26" t="s">
        <v>81</v>
      </c>
      <c r="D27" s="26" t="s">
        <v>170</v>
      </c>
      <c r="E27" t="str">
        <f t="shared" si="0"/>
        <v>INSERT INTO SegUserAction (SegUserId, SegActionId) VALUES (1031, 3)</v>
      </c>
    </row>
    <row r="28" spans="1:5" x14ac:dyDescent="0.25">
      <c r="A28" t="s">
        <v>302</v>
      </c>
      <c r="B28" s="2">
        <v>10</v>
      </c>
      <c r="C28" s="2" t="s">
        <v>84</v>
      </c>
      <c r="D28" s="2" t="s">
        <v>180</v>
      </c>
      <c r="E28" t="str">
        <f t="shared" si="0"/>
        <v>INSERT INTO SegUserAction (SegUserId, SegActionId) VALUES (1031, 10)</v>
      </c>
    </row>
    <row r="29" spans="1:5" x14ac:dyDescent="0.25">
      <c r="A29" t="s">
        <v>302</v>
      </c>
      <c r="B29" s="2">
        <v>6</v>
      </c>
      <c r="C29" s="2" t="s">
        <v>174</v>
      </c>
      <c r="D29" s="2" t="s">
        <v>175</v>
      </c>
      <c r="E29" t="str">
        <f t="shared" si="0"/>
        <v>INSERT INTO SegUserAction (SegUserId, SegActionId) VALUES (1031, 6)</v>
      </c>
    </row>
    <row r="30" spans="1:5" x14ac:dyDescent="0.25">
      <c r="A30" t="s">
        <v>302</v>
      </c>
      <c r="B30" s="2">
        <v>7</v>
      </c>
      <c r="C30" s="2" t="s">
        <v>86</v>
      </c>
      <c r="D30" s="2" t="s">
        <v>176</v>
      </c>
      <c r="E30" t="str">
        <f t="shared" si="0"/>
        <v>INSERT INTO SegUserAction (SegUserId, SegActionId) VALUES (1031, 7)</v>
      </c>
    </row>
    <row r="31" spans="1:5" x14ac:dyDescent="0.25">
      <c r="A31" t="s">
        <v>302</v>
      </c>
      <c r="B31" s="2">
        <v>9</v>
      </c>
      <c r="C31" s="2" t="s">
        <v>178</v>
      </c>
      <c r="D31" s="2" t="s">
        <v>179</v>
      </c>
      <c r="E31" t="str">
        <f t="shared" si="0"/>
        <v>INSERT INTO SegUserAction (SegUserId, SegActionId) VALUES (1031, 9)</v>
      </c>
    </row>
    <row r="32" spans="1:5" x14ac:dyDescent="0.25">
      <c r="A32" t="s">
        <v>302</v>
      </c>
      <c r="B32" s="2">
        <v>8</v>
      </c>
      <c r="C32" s="2" t="s">
        <v>88</v>
      </c>
      <c r="D32" s="2" t="s">
        <v>177</v>
      </c>
      <c r="E32" t="str">
        <f t="shared" si="0"/>
        <v>INSERT INTO SegUserAction (SegUserId, SegActionId) VALUES (1031, 8)</v>
      </c>
    </row>
    <row r="33" spans="1:5" x14ac:dyDescent="0.25">
      <c r="A33" t="s">
        <v>302</v>
      </c>
      <c r="B33" s="14">
        <v>15</v>
      </c>
      <c r="C33" s="14" t="s">
        <v>189</v>
      </c>
      <c r="D33" s="14" t="s">
        <v>190</v>
      </c>
      <c r="E33" t="str">
        <f t="shared" si="0"/>
        <v>INSERT INTO SegUserAction (SegUserId, SegActionId) VALUES (1031, 15)</v>
      </c>
    </row>
    <row r="34" spans="1:5" x14ac:dyDescent="0.25">
      <c r="A34" t="s">
        <v>302</v>
      </c>
      <c r="B34" s="14">
        <v>11</v>
      </c>
      <c r="C34" s="14" t="s">
        <v>181</v>
      </c>
      <c r="D34" s="14" t="s">
        <v>182</v>
      </c>
      <c r="E34" t="str">
        <f t="shared" si="0"/>
        <v>INSERT INTO SegUserAction (SegUserId, SegActionId) VALUES (1031, 11)</v>
      </c>
    </row>
    <row r="35" spans="1:5" x14ac:dyDescent="0.25">
      <c r="A35" t="s">
        <v>302</v>
      </c>
      <c r="B35" s="14">
        <v>12</v>
      </c>
      <c r="C35" s="14" t="s">
        <v>183</v>
      </c>
      <c r="D35" s="14" t="s">
        <v>184</v>
      </c>
      <c r="E35" t="str">
        <f t="shared" si="0"/>
        <v>INSERT INTO SegUserAction (SegUserId, SegActionId) VALUES (1031, 12)</v>
      </c>
    </row>
    <row r="36" spans="1:5" x14ac:dyDescent="0.25">
      <c r="A36" t="s">
        <v>302</v>
      </c>
      <c r="B36" s="14">
        <v>14</v>
      </c>
      <c r="C36" s="14" t="s">
        <v>187</v>
      </c>
      <c r="D36" s="14" t="s">
        <v>188</v>
      </c>
      <c r="E36" t="str">
        <f t="shared" si="0"/>
        <v>INSERT INTO SegUserAction (SegUserId, SegActionId) VALUES (1031, 14)</v>
      </c>
    </row>
    <row r="37" spans="1:5" x14ac:dyDescent="0.25">
      <c r="A37" t="s">
        <v>302</v>
      </c>
      <c r="B37" s="14">
        <v>13</v>
      </c>
      <c r="C37" s="14" t="s">
        <v>185</v>
      </c>
      <c r="D37" s="14" t="s">
        <v>186</v>
      </c>
      <c r="E37" t="str">
        <f t="shared" si="0"/>
        <v>INSERT INTO SegUserAction (SegUserId, SegActionId) VALUES (1031, 13)</v>
      </c>
    </row>
    <row r="38" spans="1:5" x14ac:dyDescent="0.25">
      <c r="A38" t="s">
        <v>302</v>
      </c>
      <c r="B38" s="2">
        <v>25</v>
      </c>
      <c r="C38" s="2" t="s">
        <v>206</v>
      </c>
      <c r="D38" s="2" t="s">
        <v>207</v>
      </c>
      <c r="E38" t="str">
        <f t="shared" si="0"/>
        <v>INSERT INTO SegUserAction (SegUserId, SegActionId) VALUES (1031, 25)</v>
      </c>
    </row>
    <row r="39" spans="1:5" x14ac:dyDescent="0.25">
      <c r="A39" t="s">
        <v>302</v>
      </c>
      <c r="B39" s="2">
        <v>21</v>
      </c>
      <c r="C39" s="2" t="s">
        <v>198</v>
      </c>
      <c r="D39" s="2" t="s">
        <v>199</v>
      </c>
      <c r="E39" t="str">
        <f t="shared" si="0"/>
        <v>INSERT INTO SegUserAction (SegUserId, SegActionId) VALUES (1031, 21)</v>
      </c>
    </row>
    <row r="40" spans="1:5" x14ac:dyDescent="0.25">
      <c r="A40" t="s">
        <v>302</v>
      </c>
      <c r="B40" s="2">
        <v>22</v>
      </c>
      <c r="C40" s="2" t="s">
        <v>200</v>
      </c>
      <c r="D40" s="2" t="s">
        <v>201</v>
      </c>
      <c r="E40" t="str">
        <f t="shared" si="0"/>
        <v>INSERT INTO SegUserAction (SegUserId, SegActionId) VALUES (1031, 22)</v>
      </c>
    </row>
    <row r="41" spans="1:5" x14ac:dyDescent="0.25">
      <c r="A41" t="s">
        <v>302</v>
      </c>
      <c r="B41" s="2">
        <v>24</v>
      </c>
      <c r="C41" s="2" t="s">
        <v>204</v>
      </c>
      <c r="D41" s="2" t="s">
        <v>205</v>
      </c>
      <c r="E41" t="str">
        <f t="shared" si="0"/>
        <v>INSERT INTO SegUserAction (SegUserId, SegActionId) VALUES (1031, 24)</v>
      </c>
    </row>
    <row r="42" spans="1:5" x14ac:dyDescent="0.25">
      <c r="A42" t="s">
        <v>302</v>
      </c>
      <c r="B42" s="2">
        <v>23</v>
      </c>
      <c r="C42" s="2" t="s">
        <v>202</v>
      </c>
      <c r="D42" s="2" t="s">
        <v>203</v>
      </c>
      <c r="E42" t="str">
        <f t="shared" si="0"/>
        <v>INSERT INTO SegUserAction (SegUserId, SegActionId) VALUES (1031, 23)</v>
      </c>
    </row>
    <row r="43" spans="1:5" x14ac:dyDescent="0.25">
      <c r="A43" t="s">
        <v>302</v>
      </c>
      <c r="B43" s="2">
        <v>20</v>
      </c>
      <c r="C43" s="2" t="s">
        <v>125</v>
      </c>
      <c r="D43" s="2" t="s">
        <v>197</v>
      </c>
      <c r="E43" t="str">
        <f t="shared" si="0"/>
        <v>INSERT INTO SegUserAction (SegUserId, SegActionId) VALUES (1031, 20)</v>
      </c>
    </row>
    <row r="44" spans="1:5" x14ac:dyDescent="0.25">
      <c r="A44" t="s">
        <v>302</v>
      </c>
      <c r="B44" s="2">
        <v>16</v>
      </c>
      <c r="C44" s="2" t="s">
        <v>191</v>
      </c>
      <c r="D44" s="2" t="s">
        <v>192</v>
      </c>
      <c r="E44" t="str">
        <f t="shared" si="0"/>
        <v>INSERT INTO SegUserAction (SegUserId, SegActionId) VALUES (1031, 16)</v>
      </c>
    </row>
    <row r="45" spans="1:5" x14ac:dyDescent="0.25">
      <c r="A45" t="s">
        <v>302</v>
      </c>
      <c r="B45" s="2">
        <v>17</v>
      </c>
      <c r="C45" s="2" t="s">
        <v>127</v>
      </c>
      <c r="D45" s="2" t="s">
        <v>193</v>
      </c>
      <c r="E45" t="str">
        <f t="shared" si="0"/>
        <v>INSERT INTO SegUserAction (SegUserId, SegActionId) VALUES (1031, 17)</v>
      </c>
    </row>
    <row r="46" spans="1:5" x14ac:dyDescent="0.25">
      <c r="A46" t="s">
        <v>302</v>
      </c>
      <c r="B46" s="2">
        <v>19</v>
      </c>
      <c r="C46" s="2" t="s">
        <v>195</v>
      </c>
      <c r="D46" s="2" t="s">
        <v>196</v>
      </c>
      <c r="E46" t="str">
        <f t="shared" si="0"/>
        <v>INSERT INTO SegUserAction (SegUserId, SegActionId) VALUES (1031, 19)</v>
      </c>
    </row>
    <row r="47" spans="1:5" x14ac:dyDescent="0.25">
      <c r="A47" t="s">
        <v>302</v>
      </c>
      <c r="B47" s="2">
        <v>18</v>
      </c>
      <c r="C47" s="2" t="s">
        <v>129</v>
      </c>
      <c r="D47" s="2" t="s">
        <v>194</v>
      </c>
      <c r="E47" t="str">
        <f t="shared" si="0"/>
        <v>INSERT INTO SegUserAction (SegUserId, SegActionId) VALUES (1031, 18)</v>
      </c>
    </row>
  </sheetData>
  <mergeCells count="1">
    <mergeCell ref="B2:E2"/>
  </mergeCells>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P362"/>
  <sheetViews>
    <sheetView topLeftCell="A88" zoomScaleNormal="100" workbookViewId="0">
      <selection activeCell="H94" sqref="H94"/>
    </sheetView>
  </sheetViews>
  <sheetFormatPr defaultRowHeight="15" x14ac:dyDescent="0.25"/>
  <cols>
    <col min="2" max="5" width="21.28515625" customWidth="1"/>
    <col min="10" max="10" width="14.85546875" customWidth="1"/>
    <col min="11" max="11" width="16.85546875" customWidth="1"/>
  </cols>
  <sheetData>
    <row r="2" spans="4:4" x14ac:dyDescent="0.25">
      <c r="D2">
        <v>27232321127</v>
      </c>
    </row>
    <row r="72" spans="6:16" x14ac:dyDescent="0.25">
      <c r="F72" s="38" t="s">
        <v>315</v>
      </c>
    </row>
    <row r="74" spans="6:16" x14ac:dyDescent="0.25">
      <c r="P74" s="38" t="s">
        <v>316</v>
      </c>
    </row>
    <row r="91" spans="1:8" x14ac:dyDescent="0.25">
      <c r="A91" s="38" t="s">
        <v>314</v>
      </c>
    </row>
    <row r="94" spans="1:8" x14ac:dyDescent="0.25">
      <c r="H94" s="38" t="s">
        <v>317</v>
      </c>
    </row>
    <row r="121" spans="2:3" x14ac:dyDescent="0.25">
      <c r="B121" t="s">
        <v>344</v>
      </c>
      <c r="C121" s="38" t="s">
        <v>345</v>
      </c>
    </row>
    <row r="122" spans="2:3" x14ac:dyDescent="0.25">
      <c r="B122" t="s">
        <v>342</v>
      </c>
      <c r="C122" s="38" t="s">
        <v>343</v>
      </c>
    </row>
    <row r="123" spans="2:3" x14ac:dyDescent="0.25">
      <c r="B123" t="s">
        <v>338</v>
      </c>
      <c r="C123" s="38" t="s">
        <v>339</v>
      </c>
    </row>
    <row r="124" spans="2:3" x14ac:dyDescent="0.25">
      <c r="B124" t="s">
        <v>340</v>
      </c>
      <c r="C124" s="38" t="s">
        <v>341</v>
      </c>
    </row>
    <row r="144" spans="2:8" x14ac:dyDescent="0.25">
      <c r="B144" s="2" t="s">
        <v>319</v>
      </c>
      <c r="C144" s="2" t="s">
        <v>318</v>
      </c>
      <c r="D144" s="2"/>
      <c r="E144" s="2" t="s">
        <v>328</v>
      </c>
      <c r="F144" s="2" t="s">
        <v>327</v>
      </c>
      <c r="G144" s="2"/>
      <c r="H144" s="2"/>
    </row>
    <row r="145" spans="2:8" x14ac:dyDescent="0.25">
      <c r="B145" s="2" t="s">
        <v>320</v>
      </c>
      <c r="C145" s="2" t="s">
        <v>321</v>
      </c>
      <c r="D145" s="2"/>
      <c r="E145" s="2" t="s">
        <v>329</v>
      </c>
      <c r="F145" s="2" t="s">
        <v>330</v>
      </c>
      <c r="G145" s="2"/>
      <c r="H145" s="2"/>
    </row>
    <row r="146" spans="2:8" x14ac:dyDescent="0.25">
      <c r="B146" s="2" t="s">
        <v>322</v>
      </c>
      <c r="C146" s="2" t="s">
        <v>323</v>
      </c>
      <c r="D146" s="2"/>
      <c r="E146" s="2" t="s">
        <v>332</v>
      </c>
      <c r="F146" s="2" t="s">
        <v>331</v>
      </c>
      <c r="G146" s="2"/>
      <c r="H146" s="2"/>
    </row>
    <row r="147" spans="2:8" x14ac:dyDescent="0.25">
      <c r="B147" s="2" t="s">
        <v>7</v>
      </c>
      <c r="C147" s="2" t="s">
        <v>324</v>
      </c>
      <c r="D147" s="2"/>
      <c r="E147" s="2" t="s">
        <v>333</v>
      </c>
      <c r="F147" s="2"/>
      <c r="G147" s="2"/>
      <c r="H147" s="2"/>
    </row>
    <row r="148" spans="2:8" x14ac:dyDescent="0.25">
      <c r="B148" s="39" t="s">
        <v>325</v>
      </c>
      <c r="C148" s="2" t="s">
        <v>326</v>
      </c>
      <c r="D148" s="2"/>
      <c r="E148" s="2"/>
      <c r="F148" s="2"/>
      <c r="G148" s="2"/>
      <c r="H148" s="2"/>
    </row>
    <row r="149" spans="2:8" x14ac:dyDescent="0.25">
      <c r="B149" s="2"/>
      <c r="C149" s="2"/>
      <c r="E149" s="2" t="s">
        <v>335</v>
      </c>
      <c r="F149" s="2" t="s">
        <v>334</v>
      </c>
      <c r="G149" s="2"/>
      <c r="H149" s="2"/>
    </row>
    <row r="150" spans="2:8" x14ac:dyDescent="0.25">
      <c r="B150" s="2"/>
      <c r="C150" s="2"/>
      <c r="D150" s="2"/>
      <c r="E150" s="2" t="s">
        <v>336</v>
      </c>
      <c r="F150" s="2" t="s">
        <v>337</v>
      </c>
      <c r="G150" s="2"/>
      <c r="H150" s="2"/>
    </row>
    <row r="192" spans="4:4" x14ac:dyDescent="0.25">
      <c r="D192">
        <v>94072580</v>
      </c>
    </row>
    <row r="193" spans="10:11" x14ac:dyDescent="0.25">
      <c r="J193" t="s">
        <v>357</v>
      </c>
      <c r="K193" t="s">
        <v>358</v>
      </c>
    </row>
    <row r="194" spans="10:11" x14ac:dyDescent="0.25">
      <c r="J194" t="s">
        <v>359</v>
      </c>
      <c r="K194" t="s">
        <v>360</v>
      </c>
    </row>
    <row r="195" spans="10:11" x14ac:dyDescent="0.25">
      <c r="J195" t="s">
        <v>361</v>
      </c>
      <c r="K195" s="41">
        <v>30619</v>
      </c>
    </row>
    <row r="196" spans="10:11" x14ac:dyDescent="0.25">
      <c r="J196" t="s">
        <v>362</v>
      </c>
      <c r="K196">
        <v>94072580</v>
      </c>
    </row>
    <row r="197" spans="10:11" x14ac:dyDescent="0.25">
      <c r="J197" t="s">
        <v>363</v>
      </c>
      <c r="K197" t="s">
        <v>364</v>
      </c>
    </row>
    <row r="198" spans="10:11" x14ac:dyDescent="0.25">
      <c r="J198" t="s">
        <v>365</v>
      </c>
      <c r="K198" s="41">
        <v>40094</v>
      </c>
    </row>
    <row r="361" spans="2:4" ht="155.25" customHeight="1" x14ac:dyDescent="0.25">
      <c r="B361" s="159" t="s">
        <v>515</v>
      </c>
      <c r="C361" s="159"/>
      <c r="D361" s="159"/>
    </row>
    <row r="362" spans="2:4" ht="50.25" customHeight="1" x14ac:dyDescent="0.25">
      <c r="B362" s="159" t="s">
        <v>516</v>
      </c>
      <c r="C362" s="159"/>
      <c r="D362" s="159"/>
    </row>
  </sheetData>
  <mergeCells count="2">
    <mergeCell ref="B361:D361"/>
    <mergeCell ref="B362:D362"/>
  </mergeCells>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0:K219"/>
  <sheetViews>
    <sheetView topLeftCell="A61" zoomScaleNormal="100" workbookViewId="0">
      <selection activeCell="I61" sqref="I61"/>
    </sheetView>
  </sheetViews>
  <sheetFormatPr defaultRowHeight="15" x14ac:dyDescent="0.25"/>
  <cols>
    <col min="7" max="7" width="19.85546875" customWidth="1"/>
  </cols>
  <sheetData>
    <row r="30" spans="5:6" x14ac:dyDescent="0.25">
      <c r="E30" t="s">
        <v>347</v>
      </c>
      <c r="F30" t="s">
        <v>346</v>
      </c>
    </row>
    <row r="58" spans="2:9" x14ac:dyDescent="0.25">
      <c r="B58" t="s">
        <v>348</v>
      </c>
      <c r="C58" s="38" t="s">
        <v>349</v>
      </c>
    </row>
    <row r="59" spans="2:9" x14ac:dyDescent="0.25">
      <c r="C59" s="38"/>
    </row>
    <row r="60" spans="2:9" x14ac:dyDescent="0.25">
      <c r="C60" s="38"/>
    </row>
    <row r="61" spans="2:9" x14ac:dyDescent="0.25">
      <c r="C61" s="38"/>
      <c r="I61" s="38" t="s">
        <v>350</v>
      </c>
    </row>
    <row r="62" spans="2:9" x14ac:dyDescent="0.25">
      <c r="C62" s="38"/>
    </row>
    <row r="97" spans="7:9" x14ac:dyDescent="0.25">
      <c r="G97" s="56" t="s">
        <v>547</v>
      </c>
    </row>
    <row r="98" spans="7:9" x14ac:dyDescent="0.25">
      <c r="G98" t="s">
        <v>351</v>
      </c>
    </row>
    <row r="99" spans="7:9" x14ac:dyDescent="0.25">
      <c r="G99" t="s">
        <v>353</v>
      </c>
      <c r="H99" s="38" t="s">
        <v>352</v>
      </c>
    </row>
    <row r="100" spans="7:9" x14ac:dyDescent="0.25">
      <c r="G100" t="s">
        <v>354</v>
      </c>
    </row>
    <row r="102" spans="7:9" x14ac:dyDescent="0.25">
      <c r="I102" t="s">
        <v>355</v>
      </c>
    </row>
    <row r="219" spans="11:11" x14ac:dyDescent="0.25">
      <c r="K219" s="40" t="s">
        <v>356</v>
      </c>
    </row>
  </sheetData>
  <hyperlinks>
    <hyperlink ref="K219" r:id="rId1"/>
  </hyperlinks>
  <pageMargins left="0.7" right="0.7" top="0.75" bottom="0.75" header="0.3" footer="0.3"/>
  <pageSetup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4:K8"/>
  <sheetViews>
    <sheetView workbookViewId="0">
      <selection activeCell="M21" sqref="M21"/>
    </sheetView>
  </sheetViews>
  <sheetFormatPr defaultRowHeight="15" x14ac:dyDescent="0.25"/>
  <sheetData>
    <row r="4" spans="4:11" x14ac:dyDescent="0.25">
      <c r="D4" t="s">
        <v>366</v>
      </c>
      <c r="E4" t="s">
        <v>367</v>
      </c>
      <c r="F4" t="s">
        <v>367</v>
      </c>
      <c r="G4" t="s">
        <v>367</v>
      </c>
      <c r="I4" t="s">
        <v>368</v>
      </c>
      <c r="J4" t="s">
        <v>369</v>
      </c>
      <c r="K4" t="s">
        <v>369</v>
      </c>
    </row>
    <row r="6" spans="4:11" x14ac:dyDescent="0.25">
      <c r="D6">
        <v>21</v>
      </c>
      <c r="F6" t="s">
        <v>370</v>
      </c>
      <c r="G6" t="s">
        <v>371</v>
      </c>
      <c r="H6" t="s">
        <v>372</v>
      </c>
      <c r="I6" t="s">
        <v>373</v>
      </c>
      <c r="J6" t="s">
        <v>370</v>
      </c>
      <c r="K6">
        <v>9</v>
      </c>
    </row>
    <row r="7" spans="4:11" x14ac:dyDescent="0.25">
      <c r="D7" t="s">
        <v>374</v>
      </c>
      <c r="E7" t="s">
        <v>375</v>
      </c>
      <c r="F7" t="s">
        <v>376</v>
      </c>
      <c r="G7">
        <v>8</v>
      </c>
      <c r="I7" t="s">
        <v>377</v>
      </c>
    </row>
    <row r="8" spans="4:11" x14ac:dyDescent="0.25">
      <c r="D8" t="s">
        <v>378</v>
      </c>
      <c r="E8" t="s">
        <v>379</v>
      </c>
      <c r="F8" t="s">
        <v>379</v>
      </c>
      <c r="G8" t="s">
        <v>380</v>
      </c>
      <c r="H8" t="s">
        <v>227</v>
      </c>
      <c r="I8" t="s">
        <v>381</v>
      </c>
      <c r="K8" t="s">
        <v>382</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5"/>
  <sheetViews>
    <sheetView workbookViewId="0">
      <selection activeCell="B2" sqref="B2"/>
    </sheetView>
  </sheetViews>
  <sheetFormatPr defaultRowHeight="15" x14ac:dyDescent="0.25"/>
  <sheetData>
    <row r="2" spans="2:5" x14ac:dyDescent="0.25">
      <c r="B2" t="s">
        <v>433</v>
      </c>
      <c r="C2" t="s">
        <v>434</v>
      </c>
      <c r="D2">
        <v>1</v>
      </c>
      <c r="E2" t="str">
        <f>B2&amp;"'"&amp;C2&amp;"', "&amp;D2&amp;")"</f>
        <v>INSERT INTO [dbo].[CredProposito] ([Nombre],[Activo]) VALUES ('Compra o reparación de vehículo', 1)</v>
      </c>
    </row>
    <row r="3" spans="2:5" x14ac:dyDescent="0.25">
      <c r="B3" t="s">
        <v>433</v>
      </c>
      <c r="C3" t="s">
        <v>435</v>
      </c>
      <c r="D3">
        <v>1</v>
      </c>
      <c r="E3" t="str">
        <f t="shared" ref="E3:E15" si="0">B3&amp;"'"&amp;C3&amp;"', "&amp;D3&amp;")"</f>
        <v>INSERT INTO [dbo].[CredProposito] ([Nombre],[Activo]) VALUES ('Consolidación de deudas anteriores', 1)</v>
      </c>
    </row>
    <row r="4" spans="2:5" x14ac:dyDescent="0.25">
      <c r="B4" t="s">
        <v>433</v>
      </c>
      <c r="C4" t="s">
        <v>436</v>
      </c>
      <c r="D4">
        <v>1</v>
      </c>
      <c r="E4" t="str">
        <f t="shared" si="0"/>
        <v>INSERT INTO [dbo].[CredProposito] ([Nombre],[Activo]) VALUES ('Gastos de celebración', 1)</v>
      </c>
    </row>
    <row r="5" spans="2:5" x14ac:dyDescent="0.25">
      <c r="B5" t="s">
        <v>433</v>
      </c>
      <c r="C5" t="s">
        <v>437</v>
      </c>
      <c r="D5">
        <v>1</v>
      </c>
      <c r="E5" t="str">
        <f t="shared" si="0"/>
        <v>INSERT INTO [dbo].[CredProposito] ([Nombre],[Activo]) VALUES ('Gastos de decoración', 1)</v>
      </c>
    </row>
    <row r="6" spans="2:5" x14ac:dyDescent="0.25">
      <c r="B6" t="s">
        <v>433</v>
      </c>
      <c r="C6" t="s">
        <v>438</v>
      </c>
      <c r="D6">
        <v>1</v>
      </c>
      <c r="E6" t="str">
        <f t="shared" si="0"/>
        <v>INSERT INTO [dbo].[CredProposito] ([Nombre],[Activo]) VALUES ('Gastos de enlace y casamiento', 1)</v>
      </c>
    </row>
    <row r="7" spans="2:5" x14ac:dyDescent="0.25">
      <c r="B7" t="s">
        <v>433</v>
      </c>
      <c r="C7" t="s">
        <v>439</v>
      </c>
      <c r="D7">
        <v>1</v>
      </c>
      <c r="E7" t="str">
        <f t="shared" si="0"/>
        <v>INSERT INTO [dbo].[CredProposito] ([Nombre],[Activo]) VALUES ('Gastos de mudanza', 1)</v>
      </c>
    </row>
    <row r="8" spans="2:5" x14ac:dyDescent="0.25">
      <c r="B8" t="s">
        <v>433</v>
      </c>
      <c r="C8" t="s">
        <v>440</v>
      </c>
      <c r="D8">
        <v>1</v>
      </c>
      <c r="E8" t="str">
        <f t="shared" si="0"/>
        <v>INSERT INTO [dbo].[CredProposito] ([Nombre],[Activo]) VALUES ('Gastos de viaje', 1)</v>
      </c>
    </row>
    <row r="9" spans="2:5" x14ac:dyDescent="0.25">
      <c r="B9" t="s">
        <v>433</v>
      </c>
      <c r="C9" t="s">
        <v>441</v>
      </c>
      <c r="D9">
        <v>1</v>
      </c>
      <c r="E9" t="str">
        <f t="shared" si="0"/>
        <v>INSERT INTO [dbo].[CredProposito] ([Nombre],[Activo]) VALUES ('Gastos médicos', 1)</v>
      </c>
    </row>
    <row r="10" spans="2:5" x14ac:dyDescent="0.25">
      <c r="B10" t="s">
        <v>433</v>
      </c>
      <c r="C10" t="s">
        <v>442</v>
      </c>
      <c r="D10">
        <v>1</v>
      </c>
      <c r="E10" t="str">
        <f t="shared" si="0"/>
        <v>INSERT INTO [dbo].[CredProposito] ([Nombre],[Activo]) VALUES ('Inicio de actividad independiente', 1)</v>
      </c>
    </row>
    <row r="11" spans="2:5" x14ac:dyDescent="0.25">
      <c r="B11" t="s">
        <v>433</v>
      </c>
      <c r="C11" t="s">
        <v>443</v>
      </c>
      <c r="D11">
        <v>1</v>
      </c>
      <c r="E11" t="str">
        <f t="shared" si="0"/>
        <v>INSERT INTO [dbo].[CredProposito] ([Nombre],[Activo]) VALUES ('Inversión en mi negocio', 1)</v>
      </c>
    </row>
    <row r="12" spans="2:5" x14ac:dyDescent="0.25">
      <c r="B12" t="s">
        <v>433</v>
      </c>
      <c r="C12" t="s">
        <v>444</v>
      </c>
      <c r="D12">
        <v>1</v>
      </c>
      <c r="E12" t="str">
        <f t="shared" si="0"/>
        <v>INSERT INTO [dbo].[CredProposito] ([Nombre],[Activo]) VALUES ('Invertir en Educación', 1)</v>
      </c>
    </row>
    <row r="13" spans="2:5" x14ac:dyDescent="0.25">
      <c r="B13" t="s">
        <v>433</v>
      </c>
      <c r="C13" t="s">
        <v>445</v>
      </c>
      <c r="D13">
        <v>1</v>
      </c>
      <c r="E13" t="str">
        <f t="shared" si="0"/>
        <v>INSERT INTO [dbo].[CredProposito] ([Nombre],[Activo]) VALUES ('Refacción y construcción de vivienda', 1)</v>
      </c>
    </row>
    <row r="14" spans="2:5" x14ac:dyDescent="0.25">
      <c r="B14" t="s">
        <v>433</v>
      </c>
      <c r="C14" t="s">
        <v>446</v>
      </c>
      <c r="D14">
        <v>1</v>
      </c>
      <c r="E14" t="str">
        <f t="shared" si="0"/>
        <v>INSERT INTO [dbo].[CredProposito] ([Nombre],[Activo]) VALUES ('Refinanciación tarjetas de créditos', 1)</v>
      </c>
    </row>
    <row r="15" spans="2:5" x14ac:dyDescent="0.25">
      <c r="B15" t="s">
        <v>433</v>
      </c>
      <c r="C15" t="s">
        <v>447</v>
      </c>
      <c r="D15">
        <v>1</v>
      </c>
      <c r="E15" t="str">
        <f t="shared" si="0"/>
        <v>INSERT INTO [dbo].[CredProposito] ([Nombre],[Activo]) VALUES ('Otros destinos', 1)</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G178"/>
  <sheetViews>
    <sheetView topLeftCell="A163" workbookViewId="0">
      <selection activeCell="C170" sqref="C170:E178"/>
    </sheetView>
  </sheetViews>
  <sheetFormatPr defaultRowHeight="15" x14ac:dyDescent="0.25"/>
  <cols>
    <col min="3" max="3" width="10" customWidth="1"/>
    <col min="4" max="4" width="41.7109375" customWidth="1"/>
    <col min="5" max="5" width="29.28515625" customWidth="1"/>
    <col min="7" max="7" width="50.5703125" customWidth="1"/>
  </cols>
  <sheetData>
    <row r="1" spans="2:7" x14ac:dyDescent="0.25">
      <c r="C1" s="46" t="s">
        <v>58</v>
      </c>
      <c r="D1" s="46" t="s">
        <v>449</v>
      </c>
      <c r="E1" s="46" t="s">
        <v>450</v>
      </c>
      <c r="F1" s="46" t="s">
        <v>451</v>
      </c>
    </row>
    <row r="2" spans="2:7" x14ac:dyDescent="0.25">
      <c r="B2" s="26" t="s">
        <v>448</v>
      </c>
      <c r="C2" s="26">
        <v>1</v>
      </c>
      <c r="D2" s="26" t="s">
        <v>452</v>
      </c>
      <c r="E2" s="26" t="s">
        <v>453</v>
      </c>
      <c r="F2" s="26">
        <v>1</v>
      </c>
      <c r="G2" s="26" t="str">
        <f>B2&amp;C2&amp;", '"&amp;D2&amp;"', '"&amp;E2&amp;"', "&amp;F2&amp;")"</f>
        <v>INSERT INTO ComGeneral (Id,NombreClave,NombreValor,Activo) VALUES (1, 'SEXO', 'Masculino', 1)</v>
      </c>
    </row>
    <row r="3" spans="2:7" x14ac:dyDescent="0.25">
      <c r="B3" s="26" t="s">
        <v>448</v>
      </c>
      <c r="C3" s="26">
        <v>2</v>
      </c>
      <c r="D3" s="26" t="s">
        <v>452</v>
      </c>
      <c r="E3" s="26" t="s">
        <v>364</v>
      </c>
      <c r="F3" s="26">
        <v>1</v>
      </c>
      <c r="G3" s="26" t="str">
        <f t="shared" ref="G3:G70" si="0">B3&amp;C3&amp;", '"&amp;D3&amp;"', '"&amp;E3&amp;"', "&amp;F3&amp;")"</f>
        <v>INSERT INTO ComGeneral (Id,NombreClave,NombreValor,Activo) VALUES (2, 'SEXO', 'Femenino', 1)</v>
      </c>
    </row>
    <row r="4" spans="2:7" x14ac:dyDescent="0.25">
      <c r="B4" s="48" t="s">
        <v>448</v>
      </c>
      <c r="C4" s="48">
        <v>3</v>
      </c>
      <c r="D4" s="48" t="s">
        <v>454</v>
      </c>
      <c r="E4" s="48" t="s">
        <v>357</v>
      </c>
      <c r="F4" s="48">
        <v>1</v>
      </c>
      <c r="G4" s="48" t="str">
        <f t="shared" si="0"/>
        <v>INSERT INTO ComGeneral (Id,NombreClave,NombreValor,Activo) VALUES (3, 'TIPODOCUMENTO', 'CUIT', 1)</v>
      </c>
    </row>
    <row r="5" spans="2:7" x14ac:dyDescent="0.25">
      <c r="B5" s="48" t="s">
        <v>448</v>
      </c>
      <c r="C5" s="48">
        <v>4</v>
      </c>
      <c r="D5" s="48" t="s">
        <v>454</v>
      </c>
      <c r="E5" s="48" t="s">
        <v>455</v>
      </c>
      <c r="F5" s="48">
        <v>1</v>
      </c>
      <c r="G5" s="48" t="str">
        <f t="shared" si="0"/>
        <v>INSERT INTO ComGeneral (Id,NombreClave,NombreValor,Activo) VALUES (4, 'TIPODOCUMENTO', 'CUIL', 1)</v>
      </c>
    </row>
    <row r="6" spans="2:7" x14ac:dyDescent="0.25">
      <c r="B6" s="48" t="s">
        <v>448</v>
      </c>
      <c r="C6" s="48">
        <v>5</v>
      </c>
      <c r="D6" s="48" t="s">
        <v>454</v>
      </c>
      <c r="E6" s="48" t="s">
        <v>456</v>
      </c>
      <c r="F6" s="48">
        <v>1</v>
      </c>
      <c r="G6" s="48" t="str">
        <f t="shared" si="0"/>
        <v>INSERT INTO ComGeneral (Id,NombreClave,NombreValor,Activo) VALUES (5, 'TIPODOCUMENTO', 'DNI', 1)</v>
      </c>
    </row>
    <row r="7" spans="2:7" x14ac:dyDescent="0.25">
      <c r="B7" s="48" t="s">
        <v>448</v>
      </c>
      <c r="C7" s="48">
        <v>6</v>
      </c>
      <c r="D7" s="48" t="s">
        <v>454</v>
      </c>
      <c r="E7" s="48" t="s">
        <v>457</v>
      </c>
      <c r="F7" s="48">
        <v>1</v>
      </c>
      <c r="G7" s="48" t="str">
        <f t="shared" si="0"/>
        <v>INSERT INTO ComGeneral (Id,NombreClave,NombreValor,Activo) VALUES (6, 'TIPODOCUMENTO', 'LC', 1)</v>
      </c>
    </row>
    <row r="8" spans="2:7" x14ac:dyDescent="0.25">
      <c r="B8" s="48" t="s">
        <v>448</v>
      </c>
      <c r="C8" s="48">
        <v>7</v>
      </c>
      <c r="D8" s="48" t="s">
        <v>454</v>
      </c>
      <c r="E8" s="48" t="s">
        <v>458</v>
      </c>
      <c r="F8" s="48">
        <v>1</v>
      </c>
      <c r="G8" s="48" t="str">
        <f t="shared" si="0"/>
        <v>INSERT INTO ComGeneral (Id,NombreClave,NombreValor,Activo) VALUES (7, 'TIPODOCUMENTO', 'LE', 1)</v>
      </c>
    </row>
    <row r="9" spans="2:7" x14ac:dyDescent="0.25">
      <c r="B9" s="48" t="s">
        <v>448</v>
      </c>
      <c r="C9" s="48">
        <v>8</v>
      </c>
      <c r="D9" s="48" t="s">
        <v>454</v>
      </c>
      <c r="E9" s="48" t="s">
        <v>459</v>
      </c>
      <c r="F9" s="48">
        <v>1</v>
      </c>
      <c r="G9" s="48" t="str">
        <f t="shared" si="0"/>
        <v>INSERT INTO ComGeneral (Id,NombreClave,NombreValor,Activo) VALUES (8, 'TIPODOCUMENTO', 'PASAPORTE', 1)</v>
      </c>
    </row>
    <row r="10" spans="2:7" x14ac:dyDescent="0.25">
      <c r="B10" s="26" t="s">
        <v>448</v>
      </c>
      <c r="C10" s="26">
        <v>9</v>
      </c>
      <c r="D10" s="26" t="s">
        <v>460</v>
      </c>
      <c r="E10" s="26" t="s">
        <v>461</v>
      </c>
      <c r="F10" s="26">
        <v>1</v>
      </c>
      <c r="G10" s="26" t="str">
        <f t="shared" si="0"/>
        <v>INSERT INTO ComGeneral (Id,NombreClave,NombreValor,Activo) VALUES (9, 'ESTADOCIVIL', 'Casado', 1)</v>
      </c>
    </row>
    <row r="11" spans="2:7" x14ac:dyDescent="0.25">
      <c r="B11" s="26" t="s">
        <v>448</v>
      </c>
      <c r="C11" s="26">
        <v>10</v>
      </c>
      <c r="D11" s="26" t="s">
        <v>460</v>
      </c>
      <c r="E11" s="26" t="s">
        <v>462</v>
      </c>
      <c r="F11" s="26">
        <v>1</v>
      </c>
      <c r="G11" s="26" t="str">
        <f t="shared" si="0"/>
        <v>INSERT INTO ComGeneral (Id,NombreClave,NombreValor,Activo) VALUES (10, 'ESTADOCIVIL', 'Soltero', 1)</v>
      </c>
    </row>
    <row r="12" spans="2:7" x14ac:dyDescent="0.25">
      <c r="B12" s="26" t="s">
        <v>448</v>
      </c>
      <c r="C12" s="26">
        <v>11</v>
      </c>
      <c r="D12" s="26" t="s">
        <v>460</v>
      </c>
      <c r="E12" s="26" t="s">
        <v>463</v>
      </c>
      <c r="F12" s="26">
        <v>1</v>
      </c>
      <c r="G12" s="26" t="str">
        <f t="shared" si="0"/>
        <v>INSERT INTO ComGeneral (Id,NombreClave,NombreValor,Activo) VALUES (11, 'ESTADOCIVIL', 'Divorciado', 1)</v>
      </c>
    </row>
    <row r="13" spans="2:7" x14ac:dyDescent="0.25">
      <c r="B13" s="26" t="s">
        <v>448</v>
      </c>
      <c r="C13" s="26">
        <v>12</v>
      </c>
      <c r="D13" s="26" t="s">
        <v>460</v>
      </c>
      <c r="E13" s="26" t="s">
        <v>464</v>
      </c>
      <c r="F13" s="26">
        <v>1</v>
      </c>
      <c r="G13" s="26" t="str">
        <f t="shared" si="0"/>
        <v>INSERT INTO ComGeneral (Id,NombreClave,NombreValor,Activo) VALUES (12, 'ESTADOCIVIL', 'Viudo', 1)</v>
      </c>
    </row>
    <row r="14" spans="2:7" x14ac:dyDescent="0.25">
      <c r="B14" s="48" t="s">
        <v>448</v>
      </c>
      <c r="C14" s="48">
        <v>13</v>
      </c>
      <c r="D14" s="48" t="s">
        <v>465</v>
      </c>
      <c r="E14" s="48" t="s">
        <v>466</v>
      </c>
      <c r="F14" s="48">
        <v>1</v>
      </c>
      <c r="G14" s="48" t="str">
        <f t="shared" si="0"/>
        <v>INSERT INTO ComGeneral (Id,NombreClave,NombreValor,Activo) VALUES (13, 'ACTIVIDADLABORAL_Rel. dependencia', 'Empleada/Analista', 1)</v>
      </c>
    </row>
    <row r="15" spans="2:7" x14ac:dyDescent="0.25">
      <c r="B15" s="48" t="s">
        <v>448</v>
      </c>
      <c r="C15" s="48">
        <v>14</v>
      </c>
      <c r="D15" s="48" t="s">
        <v>465</v>
      </c>
      <c r="E15" s="48" t="s">
        <v>467</v>
      </c>
      <c r="F15" s="48">
        <v>1</v>
      </c>
      <c r="G15" s="48" t="str">
        <f t="shared" si="0"/>
        <v>INSERT INTO ComGeneral (Id,NombreClave,NombreValor,Activo) VALUES (14, 'ACTIVIDADLABORAL_Rel. dependencia', 'Abogacía/Escribanía', 1)</v>
      </c>
    </row>
    <row r="16" spans="2:7" x14ac:dyDescent="0.25">
      <c r="B16" s="48" t="s">
        <v>448</v>
      </c>
      <c r="C16" s="48">
        <v>15</v>
      </c>
      <c r="D16" s="48" t="s">
        <v>465</v>
      </c>
      <c r="E16" s="48" t="s">
        <v>468</v>
      </c>
      <c r="F16" s="48">
        <v>1</v>
      </c>
      <c r="G16" s="48" t="str">
        <f t="shared" si="0"/>
        <v>INSERT INTO ComGeneral (Id,NombreClave,NombreValor,Activo) VALUES (15, 'ACTIVIDADLABORAL_Rel. dependencia', 'Fuerzas de Seguridad', 1)</v>
      </c>
    </row>
    <row r="17" spans="2:7" x14ac:dyDescent="0.25">
      <c r="B17" s="48" t="s">
        <v>448</v>
      </c>
      <c r="C17" s="48">
        <v>16</v>
      </c>
      <c r="D17" s="48" t="s">
        <v>465</v>
      </c>
      <c r="E17" s="48" t="s">
        <v>469</v>
      </c>
      <c r="F17" s="48">
        <v>1</v>
      </c>
      <c r="G17" s="48" t="str">
        <f t="shared" si="0"/>
        <v>INSERT INTO ComGeneral (Id,NombreClave,NombreValor,Activo) VALUES (16, 'ACTIVIDADLABORAL_Rel. dependencia', 'Agropecuaria', 1)</v>
      </c>
    </row>
    <row r="18" spans="2:7" x14ac:dyDescent="0.25">
      <c r="B18" s="48" t="s">
        <v>448</v>
      </c>
      <c r="C18" s="48">
        <v>17</v>
      </c>
      <c r="D18" s="48" t="s">
        <v>465</v>
      </c>
      <c r="E18" s="48" t="s">
        <v>470</v>
      </c>
      <c r="F18" s="48">
        <v>1</v>
      </c>
      <c r="G18" s="48" t="str">
        <f t="shared" si="0"/>
        <v>INSERT INTO ComGeneral (Id,NombreClave,NombreValor,Activo) VALUES (17, 'ACTIVIDADLABORAL_Rel. dependencia', 'Gerente/Directora', 1)</v>
      </c>
    </row>
    <row r="19" spans="2:7" x14ac:dyDescent="0.25">
      <c r="B19" s="48" t="s">
        <v>448</v>
      </c>
      <c r="C19" s="48">
        <v>18</v>
      </c>
      <c r="D19" s="48" t="s">
        <v>465</v>
      </c>
      <c r="E19" s="48" t="s">
        <v>471</v>
      </c>
      <c r="F19" s="48">
        <v>1</v>
      </c>
      <c r="G19" s="48" t="str">
        <f t="shared" si="0"/>
        <v>INSERT INTO ComGeneral (Id,NombreClave,NombreValor,Activo) VALUES (18, 'ACTIVIDADLABORAL_Rel. dependencia', 'Arquitectura/Construcción', 1)</v>
      </c>
    </row>
    <row r="20" spans="2:7" x14ac:dyDescent="0.25">
      <c r="B20" s="48" t="s">
        <v>448</v>
      </c>
      <c r="C20" s="48">
        <v>19</v>
      </c>
      <c r="D20" s="48" t="s">
        <v>465</v>
      </c>
      <c r="E20" s="48" t="s">
        <v>472</v>
      </c>
      <c r="F20" s="48">
        <v>1</v>
      </c>
      <c r="G20" s="48" t="str">
        <f t="shared" si="0"/>
        <v>INSERT INTO ComGeneral (Id,NombreClave,NombreValor,Activo) VALUES (19, 'ACTIVIDADLABORAL_Rel. dependencia', 'Comercio/Ventas', 1)</v>
      </c>
    </row>
    <row r="21" spans="2:7" x14ac:dyDescent="0.25">
      <c r="B21" s="48" t="s">
        <v>448</v>
      </c>
      <c r="C21" s="48">
        <v>20</v>
      </c>
      <c r="D21" s="48" t="s">
        <v>465</v>
      </c>
      <c r="E21" s="48" t="s">
        <v>473</v>
      </c>
      <c r="F21" s="48">
        <v>1</v>
      </c>
      <c r="G21" s="48" t="str">
        <f t="shared" si="0"/>
        <v>INSERT INTO ComGeneral (Id,NombreClave,NombreValor,Activo) VALUES (20, 'ACTIVIDADLABORAL_Rel. dependencia', 'Consultoría/Investigación', 1)</v>
      </c>
    </row>
    <row r="22" spans="2:7" x14ac:dyDescent="0.25">
      <c r="B22" s="48" t="s">
        <v>448</v>
      </c>
      <c r="C22" s="48">
        <v>21</v>
      </c>
      <c r="D22" s="48" t="s">
        <v>465</v>
      </c>
      <c r="E22" s="48" t="s">
        <v>474</v>
      </c>
      <c r="F22" s="48">
        <v>1</v>
      </c>
      <c r="G22" s="48" t="str">
        <f t="shared" si="0"/>
        <v>INSERT INTO ComGeneral (Id,NombreClave,NombreValor,Activo) VALUES (21, 'ACTIVIDADLABORAL_Rel. dependencia', 'Educación/Docencia', 1)</v>
      </c>
    </row>
    <row r="23" spans="2:7" x14ac:dyDescent="0.25">
      <c r="B23" s="48" t="s">
        <v>448</v>
      </c>
      <c r="C23" s="48">
        <v>22</v>
      </c>
      <c r="D23" s="48" t="s">
        <v>465</v>
      </c>
      <c r="E23" s="48" t="s">
        <v>475</v>
      </c>
      <c r="F23" s="48">
        <v>1</v>
      </c>
      <c r="G23" s="48" t="str">
        <f t="shared" si="0"/>
        <v>INSERT INTO ComGeneral (Id,NombreClave,NombreValor,Activo) VALUES (22, 'ACTIVIDADLABORAL_Rel. dependencia', 'Energía/Petróleo/Gas', 1)</v>
      </c>
    </row>
    <row r="24" spans="2:7" x14ac:dyDescent="0.25">
      <c r="B24" s="48" t="s">
        <v>448</v>
      </c>
      <c r="C24" s="48">
        <v>23</v>
      </c>
      <c r="D24" s="48" t="s">
        <v>465</v>
      </c>
      <c r="E24" s="48" t="s">
        <v>476</v>
      </c>
      <c r="F24" s="48">
        <v>1</v>
      </c>
      <c r="G24" s="48" t="str">
        <f t="shared" si="0"/>
        <v>INSERT INTO ComGeneral (Id,NombreClave,NombreValor,Activo) VALUES (23, 'ACTIVIDADLABORAL_Rel. dependencia', 'Industrial/Técnico', 1)</v>
      </c>
    </row>
    <row r="25" spans="2:7" x14ac:dyDescent="0.25">
      <c r="B25" s="48" t="s">
        <v>448</v>
      </c>
      <c r="C25" s="48">
        <v>24</v>
      </c>
      <c r="D25" s="48" t="s">
        <v>465</v>
      </c>
      <c r="E25" s="48" t="s">
        <v>477</v>
      </c>
      <c r="F25" s="48">
        <v>1</v>
      </c>
      <c r="G25" s="48" t="str">
        <f t="shared" si="0"/>
        <v>INSERT INTO ComGeneral (Id,NombreClave,NombreValor,Activo) VALUES (24, 'ACTIVIDADLABORAL_Rel. dependencia', 'Ingeniería/Informática', 1)</v>
      </c>
    </row>
    <row r="26" spans="2:7" x14ac:dyDescent="0.25">
      <c r="B26" s="48" t="s">
        <v>448</v>
      </c>
      <c r="C26" s="48">
        <v>25</v>
      </c>
      <c r="D26" s="48" t="s">
        <v>465</v>
      </c>
      <c r="E26" s="48" t="s">
        <v>478</v>
      </c>
      <c r="F26" s="48">
        <v>1</v>
      </c>
      <c r="G26" s="48" t="str">
        <f t="shared" si="0"/>
        <v>INSERT INTO ComGeneral (Id,NombreClave,NombreValor,Activo) VALUES (25, 'ACTIVIDADLABORAL_Rel. dependencia', 'Operaria/Peón', 1)</v>
      </c>
    </row>
    <row r="27" spans="2:7" x14ac:dyDescent="0.25">
      <c r="B27" s="48" t="s">
        <v>448</v>
      </c>
      <c r="C27" s="48">
        <v>26</v>
      </c>
      <c r="D27" s="48" t="s">
        <v>465</v>
      </c>
      <c r="E27" s="48" t="s">
        <v>479</v>
      </c>
      <c r="F27" s="48">
        <v>1</v>
      </c>
      <c r="G27" s="48" t="str">
        <f t="shared" si="0"/>
        <v>INSERT INTO ComGeneral (Id,NombreClave,NombreValor,Activo) VALUES (26, 'ACTIVIDADLABORAL_Rel. dependencia', 'Logística/Transporte', 1)</v>
      </c>
    </row>
    <row r="28" spans="2:7" x14ac:dyDescent="0.25">
      <c r="B28" s="48" t="s">
        <v>448</v>
      </c>
      <c r="C28" s="48">
        <v>27</v>
      </c>
      <c r="D28" s="48" t="s">
        <v>465</v>
      </c>
      <c r="E28" s="48" t="s">
        <v>480</v>
      </c>
      <c r="F28" s="48">
        <v>1</v>
      </c>
      <c r="G28" s="48" t="str">
        <f t="shared" si="0"/>
        <v>INSERT INTO ComGeneral (Id,NombreClave,NombreValor,Activo) VALUES (27, 'ACTIVIDADLABORAL_Rel. dependencia', 'Pasante/Administrativa', 1)</v>
      </c>
    </row>
    <row r="29" spans="2:7" x14ac:dyDescent="0.25">
      <c r="B29" s="48" t="s">
        <v>448</v>
      </c>
      <c r="C29" s="48">
        <v>28</v>
      </c>
      <c r="D29" s="48" t="s">
        <v>465</v>
      </c>
      <c r="E29" s="48" t="s">
        <v>481</v>
      </c>
      <c r="F29" s="48">
        <v>1</v>
      </c>
      <c r="G29" s="48" t="str">
        <f t="shared" si="0"/>
        <v>INSERT INTO ComGeneral (Id,NombreClave,NombreValor,Activo) VALUES (28, 'ACTIVIDADLABORAL_Rel. dependencia', 'Médicos/otros Servicios de Salud', 1)</v>
      </c>
    </row>
    <row r="30" spans="2:7" x14ac:dyDescent="0.25">
      <c r="B30" s="48" t="s">
        <v>448</v>
      </c>
      <c r="C30" s="48">
        <v>29</v>
      </c>
      <c r="D30" s="48" t="s">
        <v>465</v>
      </c>
      <c r="E30" s="48" t="s">
        <v>482</v>
      </c>
      <c r="F30" s="48">
        <v>1</v>
      </c>
      <c r="G30" s="48" t="str">
        <f t="shared" si="0"/>
        <v>INSERT INTO ComGeneral (Id,NombreClave,NombreValor,Activo) VALUES (29, 'ACTIVIDADLABORAL_Rel. dependencia', 'Presidente/Dueña', 1)</v>
      </c>
    </row>
    <row r="31" spans="2:7" x14ac:dyDescent="0.25">
      <c r="B31" s="48" t="s">
        <v>448</v>
      </c>
      <c r="C31" s="48">
        <v>30</v>
      </c>
      <c r="D31" s="48" t="s">
        <v>465</v>
      </c>
      <c r="E31" s="48" t="s">
        <v>483</v>
      </c>
      <c r="F31" s="48">
        <v>1</v>
      </c>
      <c r="G31" s="48" t="str">
        <f t="shared" si="0"/>
        <v>INSERT INTO ComGeneral (Id,NombreClave,NombreValor,Activo) VALUES (30, 'ACTIVIDADLABORAL_Rel. dependencia', 'Medios/Comunicación', 1)</v>
      </c>
    </row>
    <row r="32" spans="2:7" x14ac:dyDescent="0.25">
      <c r="B32" s="48" t="s">
        <v>448</v>
      </c>
      <c r="C32" s="48">
        <v>31</v>
      </c>
      <c r="D32" s="48" t="s">
        <v>465</v>
      </c>
      <c r="E32" s="48" t="s">
        <v>484</v>
      </c>
      <c r="F32" s="48">
        <v>1</v>
      </c>
      <c r="G32" s="48" t="str">
        <f t="shared" si="0"/>
        <v>INSERT INTO ComGeneral (Id,NombreClave,NombreValor,Activo) VALUES (31, 'ACTIVIDADLABORAL_Rel. dependencia', 'Otras actividades/servicios', 1)</v>
      </c>
    </row>
    <row r="33" spans="2:7" x14ac:dyDescent="0.25">
      <c r="B33" s="48" t="s">
        <v>448</v>
      </c>
      <c r="C33" s="48">
        <v>32</v>
      </c>
      <c r="D33" s="48" t="s">
        <v>465</v>
      </c>
      <c r="E33" s="48" t="s">
        <v>485</v>
      </c>
      <c r="F33" s="48">
        <v>1</v>
      </c>
      <c r="G33" s="48" t="str">
        <f t="shared" si="0"/>
        <v>INSERT INTO ComGeneral (Id,NombreClave,NombreValor,Activo) VALUES (32, 'ACTIVIDADLABORAL_Rel. dependencia', 'Servicios de construcción', 1)</v>
      </c>
    </row>
    <row r="34" spans="2:7" x14ac:dyDescent="0.25">
      <c r="B34" s="48" t="s">
        <v>448</v>
      </c>
      <c r="C34" s="48">
        <v>33</v>
      </c>
      <c r="D34" s="48" t="s">
        <v>465</v>
      </c>
      <c r="E34" s="48" t="s">
        <v>486</v>
      </c>
      <c r="F34" s="48">
        <v>1</v>
      </c>
      <c r="G34" s="48" t="str">
        <f t="shared" si="0"/>
        <v>INSERT INTO ComGeneral (Id,NombreClave,NombreValor,Activo) VALUES (33, 'ACTIVIDADLABORAL_Rel. dependencia', 'Supervisora/Jefa', 1)</v>
      </c>
    </row>
    <row r="35" spans="2:7" x14ac:dyDescent="0.25">
      <c r="B35" s="48" t="s">
        <v>448</v>
      </c>
      <c r="C35" s="48">
        <v>34</v>
      </c>
      <c r="D35" s="48" t="s">
        <v>465</v>
      </c>
      <c r="E35" s="48" t="s">
        <v>487</v>
      </c>
      <c r="F35" s="48">
        <v>1</v>
      </c>
      <c r="G35" s="48" t="str">
        <f t="shared" si="0"/>
        <v>INSERT INTO ComGeneral (Id,NombreClave,NombreValor,Activo) VALUES (34, 'ACTIVIDADLABORAL_Rel. dependencia', 'Transporte', 1)</v>
      </c>
    </row>
    <row r="36" spans="2:7" x14ac:dyDescent="0.25">
      <c r="B36" s="26" t="s">
        <v>448</v>
      </c>
      <c r="C36" s="26">
        <v>35</v>
      </c>
      <c r="D36" s="26" t="s">
        <v>488</v>
      </c>
      <c r="E36" s="26" t="s">
        <v>489</v>
      </c>
      <c r="F36" s="26">
        <v>1</v>
      </c>
      <c r="G36" s="26" t="str">
        <f t="shared" si="0"/>
        <v>INSERT INTO ComGeneral (Id,NombreClave,NombreValor,Activo) VALUES (35, 'ACTIVIDADLABORAL_Autónomo', 'Médicos/Servicios de Salud', 1)</v>
      </c>
    </row>
    <row r="37" spans="2:7" x14ac:dyDescent="0.25">
      <c r="B37" s="26" t="s">
        <v>448</v>
      </c>
      <c r="C37" s="26">
        <v>36</v>
      </c>
      <c r="D37" s="26" t="s">
        <v>488</v>
      </c>
      <c r="E37" s="26" t="s">
        <v>490</v>
      </c>
      <c r="F37" s="26">
        <v>1</v>
      </c>
      <c r="G37" s="26" t="str">
        <f t="shared" si="0"/>
        <v>INSERT INTO ComGeneral (Id,NombreClave,NombreValor,Activo) VALUES (36, 'ACTIVIDADLABORAL_Autónomo', 'Intereses/Dividendos', 1)</v>
      </c>
    </row>
    <row r="38" spans="2:7" x14ac:dyDescent="0.25">
      <c r="B38" s="26" t="s">
        <v>448</v>
      </c>
      <c r="C38" s="26">
        <v>37</v>
      </c>
      <c r="D38" s="26" t="s">
        <v>488</v>
      </c>
      <c r="E38" s="26" t="s">
        <v>482</v>
      </c>
      <c r="F38" s="26">
        <v>1</v>
      </c>
      <c r="G38" s="26" t="str">
        <f t="shared" si="0"/>
        <v>INSERT INTO ComGeneral (Id,NombreClave,NombreValor,Activo) VALUES (37, 'ACTIVIDADLABORAL_Autónomo', 'Presidente/Dueña', 1)</v>
      </c>
    </row>
    <row r="39" spans="2:7" x14ac:dyDescent="0.25">
      <c r="B39" s="26" t="s">
        <v>448</v>
      </c>
      <c r="C39" s="26">
        <v>38</v>
      </c>
      <c r="D39" s="26" t="s">
        <v>488</v>
      </c>
      <c r="E39" s="26" t="s">
        <v>467</v>
      </c>
      <c r="F39" s="26">
        <v>1</v>
      </c>
      <c r="G39" s="26" t="str">
        <f t="shared" si="0"/>
        <v>INSERT INTO ComGeneral (Id,NombreClave,NombreValor,Activo) VALUES (38, 'ACTIVIDADLABORAL_Autónomo', 'Abogacía/Escribanía', 1)</v>
      </c>
    </row>
    <row r="40" spans="2:7" x14ac:dyDescent="0.25">
      <c r="B40" s="26" t="s">
        <v>448</v>
      </c>
      <c r="C40" s="26">
        <v>39</v>
      </c>
      <c r="D40" s="26" t="s">
        <v>488</v>
      </c>
      <c r="E40" s="26" t="s">
        <v>485</v>
      </c>
      <c r="F40" s="26">
        <v>1</v>
      </c>
      <c r="G40" s="26" t="str">
        <f t="shared" si="0"/>
        <v>INSERT INTO ComGeneral (Id,NombreClave,NombreValor,Activo) VALUES (39, 'ACTIVIDADLABORAL_Autónomo', 'Servicios de construcción', 1)</v>
      </c>
    </row>
    <row r="41" spans="2:7" x14ac:dyDescent="0.25">
      <c r="B41" s="26" t="s">
        <v>448</v>
      </c>
      <c r="C41" s="26">
        <v>40</v>
      </c>
      <c r="D41" s="26" t="s">
        <v>488</v>
      </c>
      <c r="E41" s="26" t="s">
        <v>469</v>
      </c>
      <c r="F41" s="26">
        <v>1</v>
      </c>
      <c r="G41" s="26" t="str">
        <f t="shared" si="0"/>
        <v>INSERT INTO ComGeneral (Id,NombreClave,NombreValor,Activo) VALUES (40, 'ACTIVIDADLABORAL_Autónomo', 'Agropecuaria', 1)</v>
      </c>
    </row>
    <row r="42" spans="2:7" x14ac:dyDescent="0.25">
      <c r="B42" s="26" t="s">
        <v>448</v>
      </c>
      <c r="C42" s="26">
        <v>41</v>
      </c>
      <c r="D42" s="26" t="s">
        <v>488</v>
      </c>
      <c r="E42" s="26" t="s">
        <v>487</v>
      </c>
      <c r="F42" s="26">
        <v>1</v>
      </c>
      <c r="G42" s="26" t="str">
        <f t="shared" si="0"/>
        <v>INSERT INTO ComGeneral (Id,NombreClave,NombreValor,Activo) VALUES (41, 'ACTIVIDADLABORAL_Autónomo', 'Transporte', 1)</v>
      </c>
    </row>
    <row r="43" spans="2:7" x14ac:dyDescent="0.25">
      <c r="B43" s="26" t="s">
        <v>448</v>
      </c>
      <c r="C43" s="26">
        <v>42</v>
      </c>
      <c r="D43" s="26" t="s">
        <v>488</v>
      </c>
      <c r="E43" s="26" t="s">
        <v>471</v>
      </c>
      <c r="F43" s="26">
        <v>1</v>
      </c>
      <c r="G43" s="26" t="str">
        <f t="shared" si="0"/>
        <v>INSERT INTO ComGeneral (Id,NombreClave,NombreValor,Activo) VALUES (42, 'ACTIVIDADLABORAL_Autónomo', 'Arquitectura/Construcción', 1)</v>
      </c>
    </row>
    <row r="44" spans="2:7" x14ac:dyDescent="0.25">
      <c r="B44" s="26" t="s">
        <v>448</v>
      </c>
      <c r="C44" s="26">
        <v>43</v>
      </c>
      <c r="D44" s="26" t="s">
        <v>488</v>
      </c>
      <c r="E44" s="26" t="s">
        <v>472</v>
      </c>
      <c r="F44" s="26">
        <v>1</v>
      </c>
      <c r="G44" s="26" t="str">
        <f t="shared" si="0"/>
        <v>INSERT INTO ComGeneral (Id,NombreClave,NombreValor,Activo) VALUES (43, 'ACTIVIDADLABORAL_Autónomo', 'Comercio/Ventas', 1)</v>
      </c>
    </row>
    <row r="45" spans="2:7" x14ac:dyDescent="0.25">
      <c r="B45" s="26" t="s">
        <v>448</v>
      </c>
      <c r="C45" s="26">
        <v>44</v>
      </c>
      <c r="D45" s="26" t="s">
        <v>488</v>
      </c>
      <c r="E45" s="26" t="s">
        <v>473</v>
      </c>
      <c r="F45" s="26">
        <v>1</v>
      </c>
      <c r="G45" s="26" t="str">
        <f t="shared" si="0"/>
        <v>INSERT INTO ComGeneral (Id,NombreClave,NombreValor,Activo) VALUES (44, 'ACTIVIDADLABORAL_Autónomo', 'Consultoría/Investigación', 1)</v>
      </c>
    </row>
    <row r="46" spans="2:7" x14ac:dyDescent="0.25">
      <c r="B46" s="26" t="s">
        <v>448</v>
      </c>
      <c r="C46" s="26">
        <v>45</v>
      </c>
      <c r="D46" s="26" t="s">
        <v>488</v>
      </c>
      <c r="E46" s="26" t="s">
        <v>474</v>
      </c>
      <c r="F46" s="26">
        <v>1</v>
      </c>
      <c r="G46" s="26" t="str">
        <f t="shared" si="0"/>
        <v>INSERT INTO ComGeneral (Id,NombreClave,NombreValor,Activo) VALUES (45, 'ACTIVIDADLABORAL_Autónomo', 'Educación/Docencia', 1)</v>
      </c>
    </row>
    <row r="47" spans="2:7" x14ac:dyDescent="0.25">
      <c r="B47" s="26" t="s">
        <v>448</v>
      </c>
      <c r="C47" s="26">
        <v>46</v>
      </c>
      <c r="D47" s="26" t="s">
        <v>488</v>
      </c>
      <c r="E47" s="26" t="s">
        <v>475</v>
      </c>
      <c r="F47" s="26">
        <v>1</v>
      </c>
      <c r="G47" s="26" t="str">
        <f t="shared" si="0"/>
        <v>INSERT INTO ComGeneral (Id,NombreClave,NombreValor,Activo) VALUES (46, 'ACTIVIDADLABORAL_Autónomo', 'Energía/Petróleo/Gas', 1)</v>
      </c>
    </row>
    <row r="48" spans="2:7" x14ac:dyDescent="0.25">
      <c r="B48" s="26" t="s">
        <v>448</v>
      </c>
      <c r="C48" s="26">
        <v>47</v>
      </c>
      <c r="D48" s="26" t="s">
        <v>488</v>
      </c>
      <c r="E48" s="26" t="s">
        <v>476</v>
      </c>
      <c r="F48" s="26">
        <v>1</v>
      </c>
      <c r="G48" s="26" t="str">
        <f t="shared" si="0"/>
        <v>INSERT INTO ComGeneral (Id,NombreClave,NombreValor,Activo) VALUES (47, 'ACTIVIDADLABORAL_Autónomo', 'Industrial/Técnico', 1)</v>
      </c>
    </row>
    <row r="49" spans="2:7" x14ac:dyDescent="0.25">
      <c r="B49" s="26" t="s">
        <v>448</v>
      </c>
      <c r="C49" s="26">
        <v>48</v>
      </c>
      <c r="D49" s="26" t="s">
        <v>488</v>
      </c>
      <c r="E49" s="26" t="s">
        <v>477</v>
      </c>
      <c r="F49" s="26">
        <v>1</v>
      </c>
      <c r="G49" s="26" t="str">
        <f t="shared" si="0"/>
        <v>INSERT INTO ComGeneral (Id,NombreClave,NombreValor,Activo) VALUES (48, 'ACTIVIDADLABORAL_Autónomo', 'Ingeniería/Informática', 1)</v>
      </c>
    </row>
    <row r="50" spans="2:7" x14ac:dyDescent="0.25">
      <c r="B50" s="26" t="s">
        <v>448</v>
      </c>
      <c r="C50" s="26">
        <v>49</v>
      </c>
      <c r="D50" s="26" t="s">
        <v>488</v>
      </c>
      <c r="E50" s="26" t="s">
        <v>479</v>
      </c>
      <c r="F50" s="26">
        <v>1</v>
      </c>
      <c r="G50" s="26" t="str">
        <f t="shared" si="0"/>
        <v>INSERT INTO ComGeneral (Id,NombreClave,NombreValor,Activo) VALUES (49, 'ACTIVIDADLABORAL_Autónomo', 'Logística/Transporte', 1)</v>
      </c>
    </row>
    <row r="51" spans="2:7" x14ac:dyDescent="0.25">
      <c r="B51" s="26" t="s">
        <v>448</v>
      </c>
      <c r="C51" s="26">
        <v>50</v>
      </c>
      <c r="D51" s="26" t="s">
        <v>488</v>
      </c>
      <c r="E51" s="26" t="s">
        <v>483</v>
      </c>
      <c r="F51" s="26">
        <v>1</v>
      </c>
      <c r="G51" s="26" t="str">
        <f t="shared" si="0"/>
        <v>INSERT INTO ComGeneral (Id,NombreClave,NombreValor,Activo) VALUES (50, 'ACTIVIDADLABORAL_Autónomo', 'Medios/Comunicación', 1)</v>
      </c>
    </row>
    <row r="52" spans="2:7" x14ac:dyDescent="0.25">
      <c r="B52" s="26" t="s">
        <v>448</v>
      </c>
      <c r="C52" s="26">
        <v>51</v>
      </c>
      <c r="D52" s="26" t="s">
        <v>488</v>
      </c>
      <c r="E52" s="26" t="s">
        <v>484</v>
      </c>
      <c r="F52" s="26">
        <v>1</v>
      </c>
      <c r="G52" s="26" t="str">
        <f t="shared" si="0"/>
        <v>INSERT INTO ComGeneral (Id,NombreClave,NombreValor,Activo) VALUES (51, 'ACTIVIDADLABORAL_Autónomo', 'Otras actividades/servicios', 1)</v>
      </c>
    </row>
    <row r="53" spans="2:7" x14ac:dyDescent="0.25">
      <c r="B53" s="48" t="s">
        <v>448</v>
      </c>
      <c r="C53" s="48">
        <v>52</v>
      </c>
      <c r="D53" s="48" t="s">
        <v>491</v>
      </c>
      <c r="E53" s="48" t="s">
        <v>492</v>
      </c>
      <c r="F53" s="48">
        <v>1</v>
      </c>
      <c r="G53" s="48" t="str">
        <f t="shared" si="0"/>
        <v>INSERT INTO ComGeneral (Id,NombreClave,NombreValor,Activo) VALUES (52, 'ACTIVIDADLABORAL_Desocupada', 'Desempleada', 1)</v>
      </c>
    </row>
    <row r="54" spans="2:7" x14ac:dyDescent="0.25">
      <c r="B54" s="26" t="s">
        <v>448</v>
      </c>
      <c r="C54" s="26">
        <v>53</v>
      </c>
      <c r="D54" s="26" t="s">
        <v>493</v>
      </c>
      <c r="E54" s="26" t="s">
        <v>472</v>
      </c>
      <c r="F54" s="26">
        <v>1</v>
      </c>
      <c r="G54" s="26" t="str">
        <f t="shared" si="0"/>
        <v>INSERT INTO ComGeneral (Id,NombreClave,NombreValor,Activo) VALUES (53, 'ACTIVIDADLABORAL_Monotributista', 'Comercio/Ventas', 1)</v>
      </c>
    </row>
    <row r="55" spans="2:7" x14ac:dyDescent="0.25">
      <c r="B55" s="26" t="s">
        <v>448</v>
      </c>
      <c r="C55" s="26">
        <v>54</v>
      </c>
      <c r="D55" s="26" t="s">
        <v>493</v>
      </c>
      <c r="E55" s="26" t="s">
        <v>484</v>
      </c>
      <c r="F55" s="26">
        <v>1</v>
      </c>
      <c r="G55" s="26" t="str">
        <f t="shared" si="0"/>
        <v>INSERT INTO ComGeneral (Id,NombreClave,NombreValor,Activo) VALUES (54, 'ACTIVIDADLABORAL_Monotributista', 'Otras actividades/servicios', 1)</v>
      </c>
    </row>
    <row r="56" spans="2:7" x14ac:dyDescent="0.25">
      <c r="B56" s="26" t="s">
        <v>448</v>
      </c>
      <c r="C56" s="26">
        <v>55</v>
      </c>
      <c r="D56" s="26" t="s">
        <v>493</v>
      </c>
      <c r="E56" s="26" t="s">
        <v>475</v>
      </c>
      <c r="F56" s="26">
        <v>1</v>
      </c>
      <c r="G56" s="26" t="str">
        <f t="shared" si="0"/>
        <v>INSERT INTO ComGeneral (Id,NombreClave,NombreValor,Activo) VALUES (55, 'ACTIVIDADLABORAL_Monotributista', 'Energía/Petróleo/Gas', 1)</v>
      </c>
    </row>
    <row r="57" spans="2:7" x14ac:dyDescent="0.25">
      <c r="B57" s="26" t="s">
        <v>448</v>
      </c>
      <c r="C57" s="26">
        <v>56</v>
      </c>
      <c r="D57" s="26" t="s">
        <v>493</v>
      </c>
      <c r="E57" s="26" t="s">
        <v>490</v>
      </c>
      <c r="F57" s="26">
        <v>1</v>
      </c>
      <c r="G57" s="26" t="str">
        <f t="shared" si="0"/>
        <v>INSERT INTO ComGeneral (Id,NombreClave,NombreValor,Activo) VALUES (56, 'ACTIVIDADLABORAL_Monotributista', 'Intereses/Dividendos', 1)</v>
      </c>
    </row>
    <row r="58" spans="2:7" x14ac:dyDescent="0.25">
      <c r="B58" s="26" t="s">
        <v>448</v>
      </c>
      <c r="C58" s="26">
        <v>57</v>
      </c>
      <c r="D58" s="26" t="s">
        <v>493</v>
      </c>
      <c r="E58" s="26" t="s">
        <v>482</v>
      </c>
      <c r="F58" s="26">
        <v>1</v>
      </c>
      <c r="G58" s="26" t="str">
        <f t="shared" si="0"/>
        <v>INSERT INTO ComGeneral (Id,NombreClave,NombreValor,Activo) VALUES (57, 'ACTIVIDADLABORAL_Monotributista', 'Presidente/Dueña', 1)</v>
      </c>
    </row>
    <row r="59" spans="2:7" x14ac:dyDescent="0.25">
      <c r="B59" s="26" t="s">
        <v>448</v>
      </c>
      <c r="C59" s="26">
        <v>58</v>
      </c>
      <c r="D59" s="26" t="s">
        <v>493</v>
      </c>
      <c r="E59" s="26" t="s">
        <v>487</v>
      </c>
      <c r="F59" s="26">
        <v>1</v>
      </c>
      <c r="G59" s="26" t="str">
        <f t="shared" si="0"/>
        <v>INSERT INTO ComGeneral (Id,NombreClave,NombreValor,Activo) VALUES (58, 'ACTIVIDADLABORAL_Monotributista', 'Transporte', 1)</v>
      </c>
    </row>
    <row r="60" spans="2:7" x14ac:dyDescent="0.25">
      <c r="B60" s="26" t="s">
        <v>448</v>
      </c>
      <c r="C60" s="26">
        <v>59</v>
      </c>
      <c r="D60" s="26" t="s">
        <v>493</v>
      </c>
      <c r="E60" s="26" t="s">
        <v>481</v>
      </c>
      <c r="F60" s="26">
        <v>1</v>
      </c>
      <c r="G60" s="26" t="str">
        <f t="shared" si="0"/>
        <v>INSERT INTO ComGeneral (Id,NombreClave,NombreValor,Activo) VALUES (59, 'ACTIVIDADLABORAL_Monotributista', 'Médicos/otros Servicios de Salud', 1)</v>
      </c>
    </row>
    <row r="61" spans="2:7" x14ac:dyDescent="0.25">
      <c r="B61" s="26" t="s">
        <v>448</v>
      </c>
      <c r="C61" s="26">
        <v>60</v>
      </c>
      <c r="D61" s="26" t="s">
        <v>493</v>
      </c>
      <c r="E61" s="26" t="s">
        <v>485</v>
      </c>
      <c r="F61" s="26">
        <v>1</v>
      </c>
      <c r="G61" s="26" t="str">
        <f t="shared" si="0"/>
        <v>INSERT INTO ComGeneral (Id,NombreClave,NombreValor,Activo) VALUES (60, 'ACTIVIDADLABORAL_Monotributista', 'Servicios de construcción', 1)</v>
      </c>
    </row>
    <row r="62" spans="2:7" x14ac:dyDescent="0.25">
      <c r="B62" s="26" t="s">
        <v>448</v>
      </c>
      <c r="C62" s="26">
        <v>61</v>
      </c>
      <c r="D62" s="26" t="s">
        <v>493</v>
      </c>
      <c r="E62" s="26" t="s">
        <v>487</v>
      </c>
      <c r="F62" s="26">
        <v>1</v>
      </c>
      <c r="G62" s="26" t="str">
        <f t="shared" si="0"/>
        <v>INSERT INTO ComGeneral (Id,NombreClave,NombreValor,Activo) VALUES (61, 'ACTIVIDADLABORAL_Monotributista', 'Transporte', 1)</v>
      </c>
    </row>
    <row r="63" spans="2:7" x14ac:dyDescent="0.25">
      <c r="B63" s="48" t="s">
        <v>448</v>
      </c>
      <c r="C63" s="48">
        <v>62</v>
      </c>
      <c r="D63" s="48" t="s">
        <v>494</v>
      </c>
      <c r="E63" s="48" t="s">
        <v>495</v>
      </c>
      <c r="F63" s="48">
        <v>1</v>
      </c>
      <c r="G63" s="48" t="str">
        <f t="shared" si="0"/>
        <v>INSERT INTO ComGeneral (Id,NombreClave,NombreValor,Activo) VALUES (62, 'ACTIVIDADLABORAL_Otros', 'Alquileres/Rentas', 1)</v>
      </c>
    </row>
    <row r="64" spans="2:7" x14ac:dyDescent="0.25">
      <c r="B64" s="48" t="s">
        <v>448</v>
      </c>
      <c r="C64" s="48">
        <v>63</v>
      </c>
      <c r="D64" s="48" t="s">
        <v>494</v>
      </c>
      <c r="E64" s="48" t="s">
        <v>496</v>
      </c>
      <c r="F64" s="48">
        <v>1</v>
      </c>
      <c r="G64" s="48" t="str">
        <f t="shared" si="0"/>
        <v>INSERT INTO ComGeneral (Id,NombreClave,NombreValor,Activo) VALUES (63, 'ACTIVIDADLABORAL_Otros', 'Cuotas Alimentarias', 1)</v>
      </c>
    </row>
    <row r="65" spans="2:7" x14ac:dyDescent="0.25">
      <c r="B65" s="48" t="s">
        <v>448</v>
      </c>
      <c r="C65" s="48">
        <v>64</v>
      </c>
      <c r="D65" s="48" t="s">
        <v>494</v>
      </c>
      <c r="E65" s="48" t="s">
        <v>490</v>
      </c>
      <c r="F65" s="48">
        <v>1</v>
      </c>
      <c r="G65" s="48" t="str">
        <f t="shared" si="0"/>
        <v>INSERT INTO ComGeneral (Id,NombreClave,NombreValor,Activo) VALUES (64, 'ACTIVIDADLABORAL_Otros', 'Intereses/Dividendos', 1)</v>
      </c>
    </row>
    <row r="66" spans="2:7" x14ac:dyDescent="0.25">
      <c r="B66" s="48" t="s">
        <v>448</v>
      </c>
      <c r="C66" s="48">
        <v>65</v>
      </c>
      <c r="D66" s="48" t="s">
        <v>494</v>
      </c>
      <c r="E66" s="48" t="s">
        <v>497</v>
      </c>
      <c r="F66" s="48">
        <v>1</v>
      </c>
      <c r="G66" s="48" t="str">
        <f t="shared" si="0"/>
        <v>INSERT INTO ComGeneral (Id,NombreClave,NombreValor,Activo) VALUES (65, 'ACTIVIDADLABORAL_Otros', 'Jubilación/Pensión', 1)</v>
      </c>
    </row>
    <row r="67" spans="2:7" x14ac:dyDescent="0.25">
      <c r="B67" s="26" t="s">
        <v>448</v>
      </c>
      <c r="C67" s="26">
        <v>66</v>
      </c>
      <c r="D67" s="26" t="s">
        <v>498</v>
      </c>
      <c r="E67" s="26" t="s">
        <v>499</v>
      </c>
      <c r="F67" s="26">
        <v>1</v>
      </c>
      <c r="G67" s="26" t="str">
        <f t="shared" si="0"/>
        <v>INSERT INTO ComGeneral (Id,NombreClave,NombreValor,Activo) VALUES (66, 'OTROSINGRESOS', 'No', 1)</v>
      </c>
    </row>
    <row r="68" spans="2:7" x14ac:dyDescent="0.25">
      <c r="B68" s="26" t="s">
        <v>448</v>
      </c>
      <c r="C68" s="26">
        <v>67</v>
      </c>
      <c r="D68" s="26" t="s">
        <v>498</v>
      </c>
      <c r="E68" s="26" t="s">
        <v>500</v>
      </c>
      <c r="F68" s="26">
        <v>1</v>
      </c>
      <c r="G68" s="26" t="str">
        <f t="shared" si="0"/>
        <v>INSERT INTO ComGeneral (Id,NombreClave,NombreValor,Activo) VALUES (67, 'OTROSINGRESOS', 'Alquires/Rentas', 1)</v>
      </c>
    </row>
    <row r="69" spans="2:7" x14ac:dyDescent="0.25">
      <c r="B69" s="26" t="s">
        <v>448</v>
      </c>
      <c r="C69" s="26">
        <v>68</v>
      </c>
      <c r="D69" s="26" t="s">
        <v>498</v>
      </c>
      <c r="E69" s="26" t="s">
        <v>490</v>
      </c>
      <c r="F69" s="26">
        <v>1</v>
      </c>
      <c r="G69" s="26" t="str">
        <f t="shared" si="0"/>
        <v>INSERT INTO ComGeneral (Id,NombreClave,NombreValor,Activo) VALUES (68, 'OTROSINGRESOS', 'Intereses/Dividendos', 1)</v>
      </c>
    </row>
    <row r="70" spans="2:7" x14ac:dyDescent="0.25">
      <c r="B70" s="26" t="s">
        <v>448</v>
      </c>
      <c r="C70" s="26">
        <v>69</v>
      </c>
      <c r="D70" s="26" t="s">
        <v>498</v>
      </c>
      <c r="E70" s="26" t="s">
        <v>496</v>
      </c>
      <c r="F70" s="26">
        <v>1</v>
      </c>
      <c r="G70" s="26" t="str">
        <f t="shared" si="0"/>
        <v>INSERT INTO ComGeneral (Id,NombreClave,NombreValor,Activo) VALUES (69, 'OTROSINGRESOS', 'Cuotas Alimentarias', 1)</v>
      </c>
    </row>
    <row r="71" spans="2:7" x14ac:dyDescent="0.25">
      <c r="B71" s="26" t="s">
        <v>448</v>
      </c>
      <c r="C71" s="26">
        <v>70</v>
      </c>
      <c r="D71" s="26" t="s">
        <v>498</v>
      </c>
      <c r="E71" s="26" t="s">
        <v>497</v>
      </c>
      <c r="F71" s="26">
        <v>1</v>
      </c>
      <c r="G71" s="26" t="str">
        <f t="shared" ref="G71:G111" si="1">B71&amp;C71&amp;", '"&amp;D71&amp;"', '"&amp;E71&amp;"', "&amp;F71&amp;")"</f>
        <v>INSERT INTO ComGeneral (Id,NombreClave,NombreValor,Activo) VALUES (70, 'OTROSINGRESOS', 'Jubilación/Pensión', 1)</v>
      </c>
    </row>
    <row r="72" spans="2:7" x14ac:dyDescent="0.25">
      <c r="B72" s="26" t="s">
        <v>448</v>
      </c>
      <c r="C72" s="26">
        <v>71</v>
      </c>
      <c r="D72" s="26" t="s">
        <v>498</v>
      </c>
      <c r="E72" s="26" t="s">
        <v>501</v>
      </c>
      <c r="F72" s="26">
        <v>1</v>
      </c>
      <c r="G72" s="26" t="str">
        <f t="shared" si="1"/>
        <v>INSERT INTO ComGeneral (Id,NombreClave,NombreValor,Activo) VALUES (71, 'OTROSINGRESOS', 'Otros', 1)</v>
      </c>
    </row>
    <row r="73" spans="2:7" x14ac:dyDescent="0.25">
      <c r="B73" s="49" t="s">
        <v>448</v>
      </c>
      <c r="C73" s="49">
        <v>72</v>
      </c>
      <c r="D73" s="49" t="s">
        <v>502</v>
      </c>
      <c r="E73" s="49" t="s">
        <v>503</v>
      </c>
      <c r="F73" s="26">
        <v>1</v>
      </c>
      <c r="G73" s="26" t="str">
        <f t="shared" si="1"/>
        <v>INSERT INTO ComGeneral (Id,NombreClave,NombreValor,Activo) VALUES (72, 'NACIONALIDAD', 'Argentina', 1)</v>
      </c>
    </row>
    <row r="74" spans="2:7" x14ac:dyDescent="0.25">
      <c r="B74" s="49" t="s">
        <v>448</v>
      </c>
      <c r="C74" s="49">
        <v>73</v>
      </c>
      <c r="D74" s="49" t="s">
        <v>502</v>
      </c>
      <c r="E74" s="49" t="s">
        <v>504</v>
      </c>
      <c r="F74" s="26">
        <v>1</v>
      </c>
      <c r="G74" s="26" t="str">
        <f t="shared" si="1"/>
        <v>INSERT INTO ComGeneral (Id,NombreClave,NombreValor,Activo) VALUES (73, 'NACIONALIDAD', 'Extranjera', 1)</v>
      </c>
    </row>
    <row r="75" spans="2:7" x14ac:dyDescent="0.25">
      <c r="B75" s="51" t="s">
        <v>448</v>
      </c>
      <c r="C75" s="51">
        <v>74</v>
      </c>
      <c r="D75" s="51" t="s">
        <v>505</v>
      </c>
      <c r="E75" s="47" t="s">
        <v>503</v>
      </c>
      <c r="F75" s="47">
        <v>1</v>
      </c>
      <c r="G75" s="47" t="str">
        <f t="shared" si="1"/>
        <v>INSERT INTO ComGeneral (Id,NombreClave,NombreValor,Activo) VALUES (74, 'PAIS', 'Argentina', 1)</v>
      </c>
    </row>
    <row r="76" spans="2:7" x14ac:dyDescent="0.25">
      <c r="B76" s="52" t="s">
        <v>448</v>
      </c>
      <c r="C76" s="52">
        <v>75</v>
      </c>
      <c r="D76" s="52" t="s">
        <v>505</v>
      </c>
      <c r="E76" s="47" t="s">
        <v>506</v>
      </c>
      <c r="F76" s="47">
        <v>1</v>
      </c>
      <c r="G76" s="47" t="str">
        <f t="shared" si="1"/>
        <v>INSERT INTO ComGeneral (Id,NombreClave,NombreValor,Activo) VALUES (75, 'PAIS', 'Chile', 1)</v>
      </c>
    </row>
    <row r="77" spans="2:7" x14ac:dyDescent="0.25">
      <c r="B77" s="52" t="s">
        <v>448</v>
      </c>
      <c r="C77" s="51">
        <v>76</v>
      </c>
      <c r="D77" s="51" t="s">
        <v>505</v>
      </c>
      <c r="E77" s="47" t="s">
        <v>507</v>
      </c>
      <c r="F77" s="47">
        <v>1</v>
      </c>
      <c r="G77" s="47" t="str">
        <f t="shared" si="1"/>
        <v>INSERT INTO ComGeneral (Id,NombreClave,NombreValor,Activo) VALUES (76, 'PAIS', 'Uruguay', 1)</v>
      </c>
    </row>
    <row r="78" spans="2:7" x14ac:dyDescent="0.25">
      <c r="B78" s="52" t="s">
        <v>448</v>
      </c>
      <c r="C78" s="52">
        <v>77</v>
      </c>
      <c r="D78" s="52" t="s">
        <v>505</v>
      </c>
      <c r="E78" s="47" t="s">
        <v>508</v>
      </c>
      <c r="F78" s="47">
        <v>1</v>
      </c>
      <c r="G78" s="47" t="str">
        <f t="shared" si="1"/>
        <v>INSERT INTO ComGeneral (Id,NombreClave,NombreValor,Activo) VALUES (77, 'PAIS', 'Paraguay', 1)</v>
      </c>
    </row>
    <row r="79" spans="2:7" x14ac:dyDescent="0.25">
      <c r="B79" s="52" t="s">
        <v>448</v>
      </c>
      <c r="C79" s="51">
        <v>78</v>
      </c>
      <c r="D79" s="51" t="s">
        <v>505</v>
      </c>
      <c r="E79" s="47" t="s">
        <v>509</v>
      </c>
      <c r="F79" s="47">
        <v>1</v>
      </c>
      <c r="G79" s="47" t="str">
        <f t="shared" si="1"/>
        <v>INSERT INTO ComGeneral (Id,NombreClave,NombreValor,Activo) VALUES (78, 'PAIS', 'Brasil', 1)</v>
      </c>
    </row>
    <row r="80" spans="2:7" x14ac:dyDescent="0.25">
      <c r="B80" s="52" t="s">
        <v>448</v>
      </c>
      <c r="C80" s="52">
        <v>79</v>
      </c>
      <c r="D80" s="52" t="s">
        <v>505</v>
      </c>
      <c r="E80" s="47" t="s">
        <v>510</v>
      </c>
      <c r="F80" s="47">
        <v>1</v>
      </c>
      <c r="G80" s="47" t="str">
        <f t="shared" si="1"/>
        <v>INSERT INTO ComGeneral (Id,NombreClave,NombreValor,Activo) VALUES (79, 'PAIS', 'Bolivia', 1)</v>
      </c>
    </row>
    <row r="81" spans="2:7" x14ac:dyDescent="0.25">
      <c r="B81" s="52" t="s">
        <v>448</v>
      </c>
      <c r="C81" s="51">
        <v>80</v>
      </c>
      <c r="D81" s="51" t="s">
        <v>505</v>
      </c>
      <c r="E81" s="47" t="s">
        <v>511</v>
      </c>
      <c r="F81" s="47">
        <v>1</v>
      </c>
      <c r="G81" s="47" t="str">
        <f t="shared" si="1"/>
        <v>INSERT INTO ComGeneral (Id,NombreClave,NombreValor,Activo) VALUES (80, 'PAIS', 'Perú', 1)</v>
      </c>
    </row>
    <row r="82" spans="2:7" x14ac:dyDescent="0.25">
      <c r="B82" s="52" t="s">
        <v>448</v>
      </c>
      <c r="C82" s="52">
        <v>81</v>
      </c>
      <c r="D82" s="52" t="s">
        <v>505</v>
      </c>
      <c r="E82" s="47" t="s">
        <v>512</v>
      </c>
      <c r="F82" s="47">
        <v>1</v>
      </c>
      <c r="G82" s="47" t="str">
        <f t="shared" si="1"/>
        <v>INSERT INTO ComGeneral (Id,NombreClave,NombreValor,Activo) VALUES (81, 'PAIS', 'Colombia', 1)</v>
      </c>
    </row>
    <row r="83" spans="2:7" x14ac:dyDescent="0.25">
      <c r="B83" s="52" t="s">
        <v>448</v>
      </c>
      <c r="C83" s="51">
        <v>82</v>
      </c>
      <c r="D83" s="51" t="s">
        <v>505</v>
      </c>
      <c r="E83" s="47" t="s">
        <v>513</v>
      </c>
      <c r="F83" s="47">
        <v>1</v>
      </c>
      <c r="G83" s="47" t="str">
        <f t="shared" si="1"/>
        <v>INSERT INTO ComGeneral (Id,NombreClave,NombreValor,Activo) VALUES (82, 'PAIS', 'Venezuela', 1)</v>
      </c>
    </row>
    <row r="84" spans="2:7" x14ac:dyDescent="0.25">
      <c r="B84" s="52" t="s">
        <v>448</v>
      </c>
      <c r="C84" s="52">
        <v>83</v>
      </c>
      <c r="D84" s="52" t="s">
        <v>505</v>
      </c>
      <c r="E84" s="47" t="s">
        <v>514</v>
      </c>
      <c r="F84" s="47">
        <v>1</v>
      </c>
      <c r="G84" s="47" t="str">
        <f t="shared" si="1"/>
        <v>INSERT INTO ComGeneral (Id,NombreClave,NombreValor,Activo) VALUES (83, 'PAIS', 'Ecuador', 1)</v>
      </c>
    </row>
    <row r="85" spans="2:7" x14ac:dyDescent="0.25">
      <c r="B85" s="53" t="s">
        <v>448</v>
      </c>
      <c r="C85" s="54">
        <v>84</v>
      </c>
      <c r="D85" s="50" t="s">
        <v>517</v>
      </c>
      <c r="E85" s="50" t="s">
        <v>520</v>
      </c>
      <c r="F85" s="49">
        <v>1</v>
      </c>
      <c r="G85" s="49" t="str">
        <f t="shared" si="1"/>
        <v>INSERT INTO ComGeneral (Id,NombreClave,NombreValor,Activo) VALUES (84, 'ESTABILIDADLABORAL', 'Poco Estable', 1)</v>
      </c>
    </row>
    <row r="86" spans="2:7" x14ac:dyDescent="0.25">
      <c r="B86" s="53" t="s">
        <v>448</v>
      </c>
      <c r="C86" s="53">
        <v>85</v>
      </c>
      <c r="D86" s="50" t="s">
        <v>517</v>
      </c>
      <c r="E86" s="55" t="s">
        <v>518</v>
      </c>
      <c r="F86" s="49">
        <v>1</v>
      </c>
      <c r="G86" s="49" t="str">
        <f t="shared" si="1"/>
        <v>INSERT INTO ComGeneral (Id,NombreClave,NombreValor,Activo) VALUES (85, 'ESTABILIDADLABORAL', 'Estable', 1)</v>
      </c>
    </row>
    <row r="87" spans="2:7" x14ac:dyDescent="0.25">
      <c r="B87" s="60" t="s">
        <v>448</v>
      </c>
      <c r="C87" s="58">
        <v>86</v>
      </c>
      <c r="D87" s="50" t="s">
        <v>517</v>
      </c>
      <c r="E87" s="55" t="s">
        <v>519</v>
      </c>
      <c r="F87" s="61">
        <v>1</v>
      </c>
      <c r="G87" s="61" t="str">
        <f t="shared" si="1"/>
        <v>INSERT INTO ComGeneral (Id,NombreClave,NombreValor,Activo) VALUES (86, 'ESTABILIDADLABORAL', 'Muy Estable', 1)</v>
      </c>
    </row>
    <row r="88" spans="2:7" x14ac:dyDescent="0.25">
      <c r="B88" s="59" t="s">
        <v>448</v>
      </c>
      <c r="C88" s="59">
        <v>96</v>
      </c>
      <c r="D88" s="62" t="s">
        <v>572</v>
      </c>
      <c r="E88" s="57" t="s">
        <v>548</v>
      </c>
      <c r="F88" s="62">
        <v>1</v>
      </c>
      <c r="G88" s="62" t="str">
        <f t="shared" si="1"/>
        <v>INSERT INTO ComGeneral (Id,NombreClave,NombreValor,Activo) VALUES (96, 'AR_PROVINCIA', 'Capital Federal', 1)</v>
      </c>
    </row>
    <row r="89" spans="2:7" x14ac:dyDescent="0.25">
      <c r="B89" s="59" t="s">
        <v>448</v>
      </c>
      <c r="C89" s="59">
        <v>97</v>
      </c>
      <c r="D89" s="62" t="s">
        <v>572</v>
      </c>
      <c r="E89" s="57" t="s">
        <v>549</v>
      </c>
      <c r="F89" s="62">
        <v>1</v>
      </c>
      <c r="G89" s="62" t="str">
        <f t="shared" si="1"/>
        <v>INSERT INTO ComGeneral (Id,NombreClave,NombreValor,Activo) VALUES (97, 'AR_PROVINCIA', 'Buenos Aires', 1)</v>
      </c>
    </row>
    <row r="90" spans="2:7" x14ac:dyDescent="0.25">
      <c r="B90" s="59" t="s">
        <v>448</v>
      </c>
      <c r="C90" s="59">
        <v>98</v>
      </c>
      <c r="D90" s="62" t="s">
        <v>572</v>
      </c>
      <c r="E90" s="57" t="s">
        <v>550</v>
      </c>
      <c r="F90" s="62">
        <v>1</v>
      </c>
      <c r="G90" s="62" t="str">
        <f t="shared" si="1"/>
        <v>INSERT INTO ComGeneral (Id,NombreClave,NombreValor,Activo) VALUES (98, 'AR_PROVINCIA', 'Catamarca', 1)</v>
      </c>
    </row>
    <row r="91" spans="2:7" x14ac:dyDescent="0.25">
      <c r="B91" s="59" t="s">
        <v>448</v>
      </c>
      <c r="C91" s="59">
        <v>99</v>
      </c>
      <c r="D91" s="62" t="s">
        <v>572</v>
      </c>
      <c r="E91" s="57" t="s">
        <v>551</v>
      </c>
      <c r="F91" s="62">
        <v>1</v>
      </c>
      <c r="G91" s="62" t="str">
        <f t="shared" si="1"/>
        <v>INSERT INTO ComGeneral (Id,NombreClave,NombreValor,Activo) VALUES (99, 'AR_PROVINCIA', 'Córdoba', 1)</v>
      </c>
    </row>
    <row r="92" spans="2:7" x14ac:dyDescent="0.25">
      <c r="B92" s="59" t="s">
        <v>448</v>
      </c>
      <c r="C92" s="59">
        <v>100</v>
      </c>
      <c r="D92" s="62" t="s">
        <v>572</v>
      </c>
      <c r="E92" s="57" t="s">
        <v>552</v>
      </c>
      <c r="F92" s="62">
        <v>1</v>
      </c>
      <c r="G92" s="62" t="str">
        <f t="shared" si="1"/>
        <v>INSERT INTO ComGeneral (Id,NombreClave,NombreValor,Activo) VALUES (100, 'AR_PROVINCIA', 'Corrientes', 1)</v>
      </c>
    </row>
    <row r="93" spans="2:7" x14ac:dyDescent="0.25">
      <c r="B93" s="59" t="s">
        <v>448</v>
      </c>
      <c r="C93" s="59">
        <v>101</v>
      </c>
      <c r="D93" s="62" t="s">
        <v>572</v>
      </c>
      <c r="E93" s="57" t="s">
        <v>553</v>
      </c>
      <c r="F93" s="62">
        <v>1</v>
      </c>
      <c r="G93" s="62" t="str">
        <f t="shared" si="1"/>
        <v>INSERT INTO ComGeneral (Id,NombreClave,NombreValor,Activo) VALUES (101, 'AR_PROVINCIA', 'Chaco', 1)</v>
      </c>
    </row>
    <row r="94" spans="2:7" x14ac:dyDescent="0.25">
      <c r="B94" s="59" t="s">
        <v>448</v>
      </c>
      <c r="C94" s="59">
        <v>102</v>
      </c>
      <c r="D94" s="62" t="s">
        <v>572</v>
      </c>
      <c r="E94" s="57" t="s">
        <v>554</v>
      </c>
      <c r="F94" s="62">
        <v>1</v>
      </c>
      <c r="G94" s="62" t="str">
        <f t="shared" si="1"/>
        <v>INSERT INTO ComGeneral (Id,NombreClave,NombreValor,Activo) VALUES (102, 'AR_PROVINCIA', 'Chubut', 1)</v>
      </c>
    </row>
    <row r="95" spans="2:7" x14ac:dyDescent="0.25">
      <c r="B95" s="59" t="s">
        <v>448</v>
      </c>
      <c r="C95" s="59">
        <v>103</v>
      </c>
      <c r="D95" s="62" t="s">
        <v>572</v>
      </c>
      <c r="E95" s="57" t="s">
        <v>555</v>
      </c>
      <c r="F95" s="62">
        <v>1</v>
      </c>
      <c r="G95" s="62" t="str">
        <f t="shared" si="1"/>
        <v>INSERT INTO ComGeneral (Id,NombreClave,NombreValor,Activo) VALUES (103, 'AR_PROVINCIA', 'Entre Ríos', 1)</v>
      </c>
    </row>
    <row r="96" spans="2:7" x14ac:dyDescent="0.25">
      <c r="B96" s="59" t="s">
        <v>448</v>
      </c>
      <c r="C96" s="59">
        <v>104</v>
      </c>
      <c r="D96" s="62" t="s">
        <v>572</v>
      </c>
      <c r="E96" s="57" t="s">
        <v>556</v>
      </c>
      <c r="F96" s="62">
        <v>1</v>
      </c>
      <c r="G96" s="62" t="str">
        <f t="shared" si="1"/>
        <v>INSERT INTO ComGeneral (Id,NombreClave,NombreValor,Activo) VALUES (104, 'AR_PROVINCIA', 'Formosa', 1)</v>
      </c>
    </row>
    <row r="97" spans="2:7" x14ac:dyDescent="0.25">
      <c r="B97" s="59" t="s">
        <v>448</v>
      </c>
      <c r="C97" s="59">
        <v>105</v>
      </c>
      <c r="D97" s="62" t="s">
        <v>572</v>
      </c>
      <c r="E97" s="57" t="s">
        <v>557</v>
      </c>
      <c r="F97" s="62">
        <v>1</v>
      </c>
      <c r="G97" s="62" t="str">
        <f t="shared" si="1"/>
        <v>INSERT INTO ComGeneral (Id,NombreClave,NombreValor,Activo) VALUES (105, 'AR_PROVINCIA', 'Jujuy', 1)</v>
      </c>
    </row>
    <row r="98" spans="2:7" x14ac:dyDescent="0.25">
      <c r="B98" s="59" t="s">
        <v>448</v>
      </c>
      <c r="C98" s="59">
        <v>106</v>
      </c>
      <c r="D98" s="62" t="s">
        <v>572</v>
      </c>
      <c r="E98" s="57" t="s">
        <v>558</v>
      </c>
      <c r="F98" s="62">
        <v>1</v>
      </c>
      <c r="G98" s="62" t="str">
        <f t="shared" si="1"/>
        <v>INSERT INTO ComGeneral (Id,NombreClave,NombreValor,Activo) VALUES (106, 'AR_PROVINCIA', 'La Pampa', 1)</v>
      </c>
    </row>
    <row r="99" spans="2:7" x14ac:dyDescent="0.25">
      <c r="B99" s="59" t="s">
        <v>448</v>
      </c>
      <c r="C99" s="59">
        <v>107</v>
      </c>
      <c r="D99" s="62" t="s">
        <v>572</v>
      </c>
      <c r="E99" s="57" t="s">
        <v>559</v>
      </c>
      <c r="F99" s="62">
        <v>1</v>
      </c>
      <c r="G99" s="62" t="str">
        <f t="shared" si="1"/>
        <v>INSERT INTO ComGeneral (Id,NombreClave,NombreValor,Activo) VALUES (107, 'AR_PROVINCIA', 'La Rioja', 1)</v>
      </c>
    </row>
    <row r="100" spans="2:7" x14ac:dyDescent="0.25">
      <c r="B100" s="59" t="s">
        <v>448</v>
      </c>
      <c r="C100" s="59">
        <v>108</v>
      </c>
      <c r="D100" s="62" t="s">
        <v>572</v>
      </c>
      <c r="E100" s="57" t="s">
        <v>560</v>
      </c>
      <c r="F100" s="62">
        <v>1</v>
      </c>
      <c r="G100" s="62" t="str">
        <f t="shared" si="1"/>
        <v>INSERT INTO ComGeneral (Id,NombreClave,NombreValor,Activo) VALUES (108, 'AR_PROVINCIA', 'Mendoza', 1)</v>
      </c>
    </row>
    <row r="101" spans="2:7" x14ac:dyDescent="0.25">
      <c r="B101" s="59" t="s">
        <v>448</v>
      </c>
      <c r="C101" s="59">
        <v>109</v>
      </c>
      <c r="D101" s="62" t="s">
        <v>572</v>
      </c>
      <c r="E101" s="57" t="s">
        <v>561</v>
      </c>
      <c r="F101" s="62">
        <v>1</v>
      </c>
      <c r="G101" s="62" t="str">
        <f t="shared" si="1"/>
        <v>INSERT INTO ComGeneral (Id,NombreClave,NombreValor,Activo) VALUES (109, 'AR_PROVINCIA', 'Misiones', 1)</v>
      </c>
    </row>
    <row r="102" spans="2:7" x14ac:dyDescent="0.25">
      <c r="B102" s="59" t="s">
        <v>448</v>
      </c>
      <c r="C102" s="59">
        <v>110</v>
      </c>
      <c r="D102" s="62" t="s">
        <v>572</v>
      </c>
      <c r="E102" s="57" t="s">
        <v>562</v>
      </c>
      <c r="F102" s="62">
        <v>1</v>
      </c>
      <c r="G102" s="62" t="str">
        <f t="shared" si="1"/>
        <v>INSERT INTO ComGeneral (Id,NombreClave,NombreValor,Activo) VALUES (110, 'AR_PROVINCIA', 'Neuquén', 1)</v>
      </c>
    </row>
    <row r="103" spans="2:7" x14ac:dyDescent="0.25">
      <c r="B103" s="59" t="s">
        <v>448</v>
      </c>
      <c r="C103" s="59">
        <v>111</v>
      </c>
      <c r="D103" s="62" t="s">
        <v>572</v>
      </c>
      <c r="E103" s="57" t="s">
        <v>563</v>
      </c>
      <c r="F103" s="62">
        <v>1</v>
      </c>
      <c r="G103" s="62" t="str">
        <f t="shared" si="1"/>
        <v>INSERT INTO ComGeneral (Id,NombreClave,NombreValor,Activo) VALUES (111, 'AR_PROVINCIA', 'Rio Negro', 1)</v>
      </c>
    </row>
    <row r="104" spans="2:7" x14ac:dyDescent="0.25">
      <c r="B104" s="59" t="s">
        <v>448</v>
      </c>
      <c r="C104" s="59">
        <v>112</v>
      </c>
      <c r="D104" s="62" t="s">
        <v>572</v>
      </c>
      <c r="E104" s="57" t="s">
        <v>564</v>
      </c>
      <c r="F104" s="62">
        <v>1</v>
      </c>
      <c r="G104" s="62" t="str">
        <f t="shared" si="1"/>
        <v>INSERT INTO ComGeneral (Id,NombreClave,NombreValor,Activo) VALUES (112, 'AR_PROVINCIA', 'Salta', 1)</v>
      </c>
    </row>
    <row r="105" spans="2:7" x14ac:dyDescent="0.25">
      <c r="B105" s="59" t="s">
        <v>448</v>
      </c>
      <c r="C105" s="59">
        <v>113</v>
      </c>
      <c r="D105" s="62" t="s">
        <v>572</v>
      </c>
      <c r="E105" s="57" t="s">
        <v>565</v>
      </c>
      <c r="F105" s="62">
        <v>1</v>
      </c>
      <c r="G105" s="62" t="str">
        <f t="shared" si="1"/>
        <v>INSERT INTO ComGeneral (Id,NombreClave,NombreValor,Activo) VALUES (113, 'AR_PROVINCIA', 'San Juan', 1)</v>
      </c>
    </row>
    <row r="106" spans="2:7" x14ac:dyDescent="0.25">
      <c r="B106" s="59" t="s">
        <v>448</v>
      </c>
      <c r="C106" s="59">
        <v>114</v>
      </c>
      <c r="D106" s="62" t="s">
        <v>572</v>
      </c>
      <c r="E106" s="57" t="s">
        <v>566</v>
      </c>
      <c r="F106" s="62">
        <v>1</v>
      </c>
      <c r="G106" s="62" t="str">
        <f t="shared" si="1"/>
        <v>INSERT INTO ComGeneral (Id,NombreClave,NombreValor,Activo) VALUES (114, 'AR_PROVINCIA', 'San Luis', 1)</v>
      </c>
    </row>
    <row r="107" spans="2:7" x14ac:dyDescent="0.25">
      <c r="B107" s="59" t="s">
        <v>448</v>
      </c>
      <c r="C107" s="59">
        <v>115</v>
      </c>
      <c r="D107" s="62" t="s">
        <v>572</v>
      </c>
      <c r="E107" s="57" t="s">
        <v>567</v>
      </c>
      <c r="F107" s="62">
        <v>1</v>
      </c>
      <c r="G107" s="62" t="str">
        <f t="shared" si="1"/>
        <v>INSERT INTO ComGeneral (Id,NombreClave,NombreValor,Activo) VALUES (115, 'AR_PROVINCIA', 'Santa Cruz', 1)</v>
      </c>
    </row>
    <row r="108" spans="2:7" x14ac:dyDescent="0.25">
      <c r="B108" s="59" t="s">
        <v>448</v>
      </c>
      <c r="C108" s="59">
        <v>116</v>
      </c>
      <c r="D108" s="62" t="s">
        <v>572</v>
      </c>
      <c r="E108" s="57" t="s">
        <v>568</v>
      </c>
      <c r="F108" s="62">
        <v>1</v>
      </c>
      <c r="G108" s="62" t="str">
        <f t="shared" si="1"/>
        <v>INSERT INTO ComGeneral (Id,NombreClave,NombreValor,Activo) VALUES (116, 'AR_PROVINCIA', 'Santa Fe', 1)</v>
      </c>
    </row>
    <row r="109" spans="2:7" x14ac:dyDescent="0.25">
      <c r="B109" s="59" t="s">
        <v>448</v>
      </c>
      <c r="C109" s="59">
        <v>117</v>
      </c>
      <c r="D109" s="62" t="s">
        <v>572</v>
      </c>
      <c r="E109" s="57" t="s">
        <v>569</v>
      </c>
      <c r="F109" s="62">
        <v>1</v>
      </c>
      <c r="G109" s="62" t="str">
        <f t="shared" si="1"/>
        <v>INSERT INTO ComGeneral (Id,NombreClave,NombreValor,Activo) VALUES (117, 'AR_PROVINCIA', 'Sgo. Del Estero', 1)</v>
      </c>
    </row>
    <row r="110" spans="2:7" x14ac:dyDescent="0.25">
      <c r="B110" s="59" t="s">
        <v>448</v>
      </c>
      <c r="C110" s="59">
        <v>118</v>
      </c>
      <c r="D110" s="62" t="s">
        <v>572</v>
      </c>
      <c r="E110" s="57" t="s">
        <v>570</v>
      </c>
      <c r="F110" s="62">
        <v>1</v>
      </c>
      <c r="G110" s="62" t="str">
        <f t="shared" si="1"/>
        <v>INSERT INTO ComGeneral (Id,NombreClave,NombreValor,Activo) VALUES (118, 'AR_PROVINCIA', 'Tierra del Fuego', 1)</v>
      </c>
    </row>
    <row r="111" spans="2:7" x14ac:dyDescent="0.25">
      <c r="B111" s="59" t="s">
        <v>448</v>
      </c>
      <c r="C111" s="59">
        <v>119</v>
      </c>
      <c r="D111" s="62" t="s">
        <v>572</v>
      </c>
      <c r="E111" s="57" t="s">
        <v>571</v>
      </c>
      <c r="F111" s="62">
        <v>1</v>
      </c>
      <c r="G111" s="62" t="str">
        <f t="shared" si="1"/>
        <v>INSERT INTO ComGeneral (Id,NombreClave,NombreValor,Activo) VALUES (119, 'AR_PROVINCIA', 'Tucumán', 1)</v>
      </c>
    </row>
    <row r="112" spans="2:7" x14ac:dyDescent="0.25">
      <c r="B112" s="60" t="s">
        <v>448</v>
      </c>
      <c r="C112" s="53">
        <v>120</v>
      </c>
      <c r="D112" s="49" t="s">
        <v>638</v>
      </c>
      <c r="E112" s="49" t="s">
        <v>640</v>
      </c>
      <c r="F112" s="49">
        <v>1</v>
      </c>
      <c r="G112" s="49" t="str">
        <f t="shared" ref="G112:G177" si="2">B112&amp;C112&amp;", '"&amp;D112&amp;"', '"&amp;E112&amp;"', "&amp;F112&amp;")"</f>
        <v>INSERT INTO ComGeneral (Id,NombreClave,NombreValor,Activo) VALUES (120, 'ETAPA_PERIODO_PAGO_MENSUAL', '1ra. Semana del Mes', 1)</v>
      </c>
    </row>
    <row r="113" spans="2:7" x14ac:dyDescent="0.25">
      <c r="B113" s="60" t="s">
        <v>448</v>
      </c>
      <c r="C113" s="53">
        <v>121</v>
      </c>
      <c r="D113" s="49" t="s">
        <v>638</v>
      </c>
      <c r="E113" s="49" t="s">
        <v>639</v>
      </c>
      <c r="F113" s="49">
        <v>1</v>
      </c>
      <c r="G113" s="49" t="str">
        <f t="shared" si="2"/>
        <v>INSERT INTO ComGeneral (Id,NombreClave,NombreValor,Activo) VALUES (121, 'ETAPA_PERIODO_PAGO_MENSUAL', '2da. Semana del Mes', 1)</v>
      </c>
    </row>
    <row r="114" spans="2:7" x14ac:dyDescent="0.25">
      <c r="B114" s="60" t="s">
        <v>448</v>
      </c>
      <c r="C114" s="53">
        <v>122</v>
      </c>
      <c r="D114" s="49" t="s">
        <v>638</v>
      </c>
      <c r="E114" s="49" t="s">
        <v>641</v>
      </c>
      <c r="F114" s="49">
        <v>1</v>
      </c>
      <c r="G114" s="49" t="str">
        <f t="shared" si="2"/>
        <v>INSERT INTO ComGeneral (Id,NombreClave,NombreValor,Activo) VALUES (122, 'ETAPA_PERIODO_PAGO_MENSUAL', '3ra. Semana del Mes', 1)</v>
      </c>
    </row>
    <row r="115" spans="2:7" x14ac:dyDescent="0.25">
      <c r="B115" s="60" t="s">
        <v>448</v>
      </c>
      <c r="C115" s="53">
        <v>123</v>
      </c>
      <c r="D115" s="49" t="s">
        <v>638</v>
      </c>
      <c r="E115" s="49" t="s">
        <v>642</v>
      </c>
      <c r="F115" s="49">
        <v>1</v>
      </c>
      <c r="G115" s="49" t="str">
        <f t="shared" si="2"/>
        <v>INSERT INTO ComGeneral (Id,NombreClave,NombreValor,Activo) VALUES (123, 'ETAPA_PERIODO_PAGO_MENSUAL', '4ta. Semana del Mes', 1)</v>
      </c>
    </row>
    <row r="116" spans="2:7" x14ac:dyDescent="0.25">
      <c r="B116" s="87" t="s">
        <v>448</v>
      </c>
      <c r="C116" s="6">
        <v>124</v>
      </c>
      <c r="D116" s="6" t="s">
        <v>685</v>
      </c>
      <c r="E116" s="6" t="s">
        <v>682</v>
      </c>
      <c r="F116" s="88">
        <v>1</v>
      </c>
      <c r="G116" s="86" t="str">
        <f t="shared" si="2"/>
        <v>INSERT INTO ComGeneral (Id,NombreClave,NombreValor,Activo) VALUES (124, 'TIPO_CUENTA_BANCARIA', 'Caja de ahorros', 1)</v>
      </c>
    </row>
    <row r="117" spans="2:7" x14ac:dyDescent="0.25">
      <c r="B117" s="87" t="s">
        <v>448</v>
      </c>
      <c r="C117" s="6">
        <v>125</v>
      </c>
      <c r="D117" s="6" t="s">
        <v>685</v>
      </c>
      <c r="E117" s="6" t="s">
        <v>683</v>
      </c>
      <c r="F117" s="88">
        <v>1</v>
      </c>
      <c r="G117" s="86" t="str">
        <f t="shared" si="2"/>
        <v>INSERT INTO ComGeneral (Id,NombreClave,NombreValor,Activo) VALUES (125, 'TIPO_CUENTA_BANCARIA', 'Cuenta corriente', 1)</v>
      </c>
    </row>
    <row r="118" spans="2:7" x14ac:dyDescent="0.25">
      <c r="B118" s="87" t="s">
        <v>448</v>
      </c>
      <c r="C118" s="6">
        <v>126</v>
      </c>
      <c r="D118" s="6" t="s">
        <v>685</v>
      </c>
      <c r="E118" s="6" t="s">
        <v>684</v>
      </c>
      <c r="F118" s="88">
        <v>1</v>
      </c>
      <c r="G118" s="86" t="str">
        <f t="shared" si="2"/>
        <v>INSERT INTO ComGeneral (Id,NombreClave,NombreValor,Activo) VALUES (126, 'TIPO_CUENTA_BANCARIA', 'Cuenta única', 1)</v>
      </c>
    </row>
    <row r="119" spans="2:7" x14ac:dyDescent="0.25">
      <c r="B119" s="94" t="s">
        <v>448</v>
      </c>
      <c r="C119" s="94">
        <v>127</v>
      </c>
      <c r="D119" s="95" t="s">
        <v>858</v>
      </c>
      <c r="E119" s="95" t="s">
        <v>434</v>
      </c>
      <c r="F119" s="95">
        <v>1</v>
      </c>
      <c r="G119" s="95" t="str">
        <f t="shared" si="2"/>
        <v>INSERT INTO ComGeneral (Id,NombreClave,NombreValor,Activo) VALUES (127, 'CREDITO_DESTINO', 'Compra o reparación de vehículo', 1)</v>
      </c>
    </row>
    <row r="120" spans="2:7" x14ac:dyDescent="0.25">
      <c r="B120" s="94" t="s">
        <v>448</v>
      </c>
      <c r="C120" s="94">
        <v>128</v>
      </c>
      <c r="D120" s="95" t="s">
        <v>858</v>
      </c>
      <c r="E120" s="95" t="s">
        <v>435</v>
      </c>
      <c r="F120" s="95">
        <v>1</v>
      </c>
      <c r="G120" s="95" t="str">
        <f t="shared" si="2"/>
        <v>INSERT INTO ComGeneral (Id,NombreClave,NombreValor,Activo) VALUES (128, 'CREDITO_DESTINO', 'Consolidación de deudas anteriores', 1)</v>
      </c>
    </row>
    <row r="121" spans="2:7" x14ac:dyDescent="0.25">
      <c r="B121" s="94" t="s">
        <v>448</v>
      </c>
      <c r="C121" s="94">
        <v>129</v>
      </c>
      <c r="D121" s="95" t="s">
        <v>858</v>
      </c>
      <c r="E121" s="95" t="s">
        <v>436</v>
      </c>
      <c r="F121" s="95">
        <v>1</v>
      </c>
      <c r="G121" s="95" t="str">
        <f t="shared" si="2"/>
        <v>INSERT INTO ComGeneral (Id,NombreClave,NombreValor,Activo) VALUES (129, 'CREDITO_DESTINO', 'Gastos de celebración', 1)</v>
      </c>
    </row>
    <row r="122" spans="2:7" x14ac:dyDescent="0.25">
      <c r="B122" s="94" t="s">
        <v>448</v>
      </c>
      <c r="C122" s="94">
        <v>130</v>
      </c>
      <c r="D122" s="95" t="s">
        <v>858</v>
      </c>
      <c r="E122" s="95" t="s">
        <v>437</v>
      </c>
      <c r="F122" s="95">
        <v>1</v>
      </c>
      <c r="G122" s="95" t="str">
        <f t="shared" si="2"/>
        <v>INSERT INTO ComGeneral (Id,NombreClave,NombreValor,Activo) VALUES (130, 'CREDITO_DESTINO', 'Gastos de decoración', 1)</v>
      </c>
    </row>
    <row r="123" spans="2:7" x14ac:dyDescent="0.25">
      <c r="B123" s="94" t="s">
        <v>448</v>
      </c>
      <c r="C123" s="94">
        <v>131</v>
      </c>
      <c r="D123" s="95" t="s">
        <v>858</v>
      </c>
      <c r="E123" s="95" t="s">
        <v>438</v>
      </c>
      <c r="F123" s="95">
        <v>1</v>
      </c>
      <c r="G123" s="95" t="str">
        <f t="shared" si="2"/>
        <v>INSERT INTO ComGeneral (Id,NombreClave,NombreValor,Activo) VALUES (131, 'CREDITO_DESTINO', 'Gastos de enlace y casamiento', 1)</v>
      </c>
    </row>
    <row r="124" spans="2:7" x14ac:dyDescent="0.25">
      <c r="B124" s="94" t="s">
        <v>448</v>
      </c>
      <c r="C124" s="94">
        <v>132</v>
      </c>
      <c r="D124" s="95" t="s">
        <v>858</v>
      </c>
      <c r="E124" s="95" t="s">
        <v>439</v>
      </c>
      <c r="F124" s="95">
        <v>1</v>
      </c>
      <c r="G124" s="95" t="str">
        <f t="shared" si="2"/>
        <v>INSERT INTO ComGeneral (Id,NombreClave,NombreValor,Activo) VALUES (132, 'CREDITO_DESTINO', 'Gastos de mudanza', 1)</v>
      </c>
    </row>
    <row r="125" spans="2:7" x14ac:dyDescent="0.25">
      <c r="B125" s="94" t="s">
        <v>448</v>
      </c>
      <c r="C125" s="94">
        <v>133</v>
      </c>
      <c r="D125" s="95" t="s">
        <v>858</v>
      </c>
      <c r="E125" s="95" t="s">
        <v>440</v>
      </c>
      <c r="F125" s="95">
        <v>1</v>
      </c>
      <c r="G125" s="95" t="str">
        <f t="shared" si="2"/>
        <v>INSERT INTO ComGeneral (Id,NombreClave,NombreValor,Activo) VALUES (133, 'CREDITO_DESTINO', 'Gastos de viaje', 1)</v>
      </c>
    </row>
    <row r="126" spans="2:7" x14ac:dyDescent="0.25">
      <c r="B126" s="94" t="s">
        <v>448</v>
      </c>
      <c r="C126" s="94">
        <v>134</v>
      </c>
      <c r="D126" s="95" t="s">
        <v>858</v>
      </c>
      <c r="E126" s="95" t="s">
        <v>441</v>
      </c>
      <c r="F126" s="95">
        <v>1</v>
      </c>
      <c r="G126" s="95" t="str">
        <f t="shared" si="2"/>
        <v>INSERT INTO ComGeneral (Id,NombreClave,NombreValor,Activo) VALUES (134, 'CREDITO_DESTINO', 'Gastos médicos', 1)</v>
      </c>
    </row>
    <row r="127" spans="2:7" x14ac:dyDescent="0.25">
      <c r="B127" s="94" t="s">
        <v>448</v>
      </c>
      <c r="C127" s="94">
        <v>135</v>
      </c>
      <c r="D127" s="95" t="s">
        <v>858</v>
      </c>
      <c r="E127" s="95" t="s">
        <v>442</v>
      </c>
      <c r="F127" s="95">
        <v>1</v>
      </c>
      <c r="G127" s="95" t="str">
        <f t="shared" si="2"/>
        <v>INSERT INTO ComGeneral (Id,NombreClave,NombreValor,Activo) VALUES (135, 'CREDITO_DESTINO', 'Inicio de actividad independiente', 1)</v>
      </c>
    </row>
    <row r="128" spans="2:7" x14ac:dyDescent="0.25">
      <c r="B128" s="94" t="s">
        <v>448</v>
      </c>
      <c r="C128" s="94">
        <v>136</v>
      </c>
      <c r="D128" s="95" t="s">
        <v>858</v>
      </c>
      <c r="E128" s="95" t="s">
        <v>443</v>
      </c>
      <c r="F128" s="95">
        <v>1</v>
      </c>
      <c r="G128" s="95" t="str">
        <f t="shared" si="2"/>
        <v>INSERT INTO ComGeneral (Id,NombreClave,NombreValor,Activo) VALUES (136, 'CREDITO_DESTINO', 'Inversión en mi negocio', 1)</v>
      </c>
    </row>
    <row r="129" spans="2:7" x14ac:dyDescent="0.25">
      <c r="B129" s="94" t="s">
        <v>448</v>
      </c>
      <c r="C129" s="94">
        <v>137</v>
      </c>
      <c r="D129" s="95" t="s">
        <v>858</v>
      </c>
      <c r="E129" s="95" t="s">
        <v>444</v>
      </c>
      <c r="F129" s="95">
        <v>1</v>
      </c>
      <c r="G129" s="95" t="str">
        <f t="shared" si="2"/>
        <v>INSERT INTO ComGeneral (Id,NombreClave,NombreValor,Activo) VALUES (137, 'CREDITO_DESTINO', 'Invertir en Educación', 1)</v>
      </c>
    </row>
    <row r="130" spans="2:7" x14ac:dyDescent="0.25">
      <c r="B130" s="94" t="s">
        <v>448</v>
      </c>
      <c r="C130" s="94">
        <v>138</v>
      </c>
      <c r="D130" s="95" t="s">
        <v>858</v>
      </c>
      <c r="E130" s="95" t="s">
        <v>445</v>
      </c>
      <c r="F130" s="95">
        <v>1</v>
      </c>
      <c r="G130" s="95" t="str">
        <f t="shared" si="2"/>
        <v>INSERT INTO ComGeneral (Id,NombreClave,NombreValor,Activo) VALUES (138, 'CREDITO_DESTINO', 'Refacción y construcción de vivienda', 1)</v>
      </c>
    </row>
    <row r="131" spans="2:7" x14ac:dyDescent="0.25">
      <c r="B131" s="94" t="s">
        <v>448</v>
      </c>
      <c r="C131" s="94">
        <v>139</v>
      </c>
      <c r="D131" s="95" t="s">
        <v>858</v>
      </c>
      <c r="E131" s="95" t="s">
        <v>446</v>
      </c>
      <c r="F131" s="95">
        <v>1</v>
      </c>
      <c r="G131" s="95" t="str">
        <f t="shared" si="2"/>
        <v>INSERT INTO ComGeneral (Id,NombreClave,NombreValor,Activo) VALUES (139, 'CREDITO_DESTINO', 'Refinanciación tarjetas de créditos', 1)</v>
      </c>
    </row>
    <row r="132" spans="2:7" x14ac:dyDescent="0.25">
      <c r="B132" s="94" t="s">
        <v>448</v>
      </c>
      <c r="C132" s="94">
        <v>140</v>
      </c>
      <c r="D132" s="95" t="s">
        <v>858</v>
      </c>
      <c r="E132" s="95" t="s">
        <v>447</v>
      </c>
      <c r="F132" s="95">
        <v>1</v>
      </c>
      <c r="G132" s="95" t="str">
        <f t="shared" si="2"/>
        <v>INSERT INTO ComGeneral (Id,NombreClave,NombreValor,Activo) VALUES (140, 'CREDITO_DESTINO', 'Otros destinos', 1)</v>
      </c>
    </row>
    <row r="133" spans="2:7" x14ac:dyDescent="0.25">
      <c r="B133" s="97" t="s">
        <v>448</v>
      </c>
      <c r="C133" s="97">
        <v>141</v>
      </c>
      <c r="D133" s="96" t="s">
        <v>859</v>
      </c>
      <c r="E133" s="96" t="s">
        <v>644</v>
      </c>
      <c r="F133" s="96">
        <v>1</v>
      </c>
      <c r="G133" s="96" t="str">
        <f t="shared" si="2"/>
        <v>INSERT INTO ComGeneral (Id,NombreClave,NombreValor,Activo) VALUES (141, 'ENTIDAD_BANCARIA', 'BBVA BANCO FRANCES S.A.', 1)</v>
      </c>
    </row>
    <row r="134" spans="2:7" x14ac:dyDescent="0.25">
      <c r="B134" s="97" t="s">
        <v>448</v>
      </c>
      <c r="C134" s="97">
        <v>142</v>
      </c>
      <c r="D134" s="96" t="s">
        <v>859</v>
      </c>
      <c r="E134" s="96" t="s">
        <v>645</v>
      </c>
      <c r="F134" s="96">
        <v>1</v>
      </c>
      <c r="G134" s="96" t="str">
        <f t="shared" si="2"/>
        <v>INSERT INTO ComGeneral (Id,NombreClave,NombreValor,Activo) VALUES (142, 'ENTIDAD_BANCARIA', 'CITIBANK N.A.', 1)</v>
      </c>
    </row>
    <row r="135" spans="2:7" x14ac:dyDescent="0.25">
      <c r="B135" s="97" t="s">
        <v>448</v>
      </c>
      <c r="C135" s="97">
        <v>143</v>
      </c>
      <c r="D135" s="96" t="s">
        <v>859</v>
      </c>
      <c r="E135" s="96" t="s">
        <v>646</v>
      </c>
      <c r="F135" s="96">
        <v>1</v>
      </c>
      <c r="G135" s="96" t="str">
        <f t="shared" si="2"/>
        <v>INSERT INTO ComGeneral (Id,NombreClave,NombreValor,Activo) VALUES (143, 'ENTIDAD_BANCARIA', 'BANCO DE LA CIUDAD DE BUENOS AIRES', 1)</v>
      </c>
    </row>
    <row r="136" spans="2:7" x14ac:dyDescent="0.25">
      <c r="B136" s="97" t="s">
        <v>448</v>
      </c>
      <c r="C136" s="97">
        <v>144</v>
      </c>
      <c r="D136" s="96" t="s">
        <v>859</v>
      </c>
      <c r="E136" s="96" t="s">
        <v>647</v>
      </c>
      <c r="F136" s="96">
        <v>1</v>
      </c>
      <c r="G136" s="96" t="str">
        <f t="shared" si="2"/>
        <v>INSERT INTO ComGeneral (Id,NombreClave,NombreValor,Activo) VALUES (144, 'ENTIDAD_BANCARIA', 'BANCO COLUMBIA S.A.', 1)</v>
      </c>
    </row>
    <row r="137" spans="2:7" x14ac:dyDescent="0.25">
      <c r="B137" s="97" t="s">
        <v>448</v>
      </c>
      <c r="C137" s="97">
        <v>145</v>
      </c>
      <c r="D137" s="96" t="s">
        <v>859</v>
      </c>
      <c r="E137" s="96" t="s">
        <v>648</v>
      </c>
      <c r="F137" s="96">
        <v>1</v>
      </c>
      <c r="G137" s="96" t="str">
        <f t="shared" si="2"/>
        <v>INSERT INTO ComGeneral (Id,NombreClave,NombreValor,Activo) VALUES (145, 'ENTIDAD_BANCARIA', 'BANCO COMAFI SOCIEDAD ANONIMA', 1)</v>
      </c>
    </row>
    <row r="138" spans="2:7" x14ac:dyDescent="0.25">
      <c r="B138" s="97" t="s">
        <v>448</v>
      </c>
      <c r="C138" s="97">
        <v>146</v>
      </c>
      <c r="D138" s="96" t="s">
        <v>859</v>
      </c>
      <c r="E138" s="96" t="s">
        <v>649</v>
      </c>
      <c r="F138" s="96">
        <v>1</v>
      </c>
      <c r="G138" s="96" t="str">
        <f t="shared" si="2"/>
        <v>INSERT INTO ComGeneral (Id,NombreClave,NombreValor,Activo) VALUES (146, 'ENTIDAD_BANCARIA', 'BANCO CREDICOOP COOPERATIVO LIMITADO', 1)</v>
      </c>
    </row>
    <row r="139" spans="2:7" x14ac:dyDescent="0.25">
      <c r="B139" s="97" t="s">
        <v>448</v>
      </c>
      <c r="C139" s="97">
        <v>147</v>
      </c>
      <c r="D139" s="96" t="s">
        <v>859</v>
      </c>
      <c r="E139" s="96" t="s">
        <v>650</v>
      </c>
      <c r="F139" s="96">
        <v>1</v>
      </c>
      <c r="G139" s="96" t="str">
        <f t="shared" si="2"/>
        <v>INSERT INTO ComGeneral (Id,NombreClave,NombreValor,Activo) VALUES (147, 'ENTIDAD_BANCARIA', 'BANCO DE CORRIENTES S.A.', 1)</v>
      </c>
    </row>
    <row r="140" spans="2:7" x14ac:dyDescent="0.25">
      <c r="B140" s="97" t="s">
        <v>448</v>
      </c>
      <c r="C140" s="97">
        <v>148</v>
      </c>
      <c r="D140" s="96" t="s">
        <v>859</v>
      </c>
      <c r="E140" s="96" t="s">
        <v>651</v>
      </c>
      <c r="F140" s="96">
        <v>1</v>
      </c>
      <c r="G140" s="96" t="str">
        <f t="shared" si="2"/>
        <v>INSERT INTO ComGeneral (Id,NombreClave,NombreValor,Activo) VALUES (148, 'ENTIDAD_BANCARIA', 'NUEVO BANCO DE ENTRE RÍOS S.A.', 1)</v>
      </c>
    </row>
    <row r="141" spans="2:7" x14ac:dyDescent="0.25">
      <c r="B141" s="97" t="s">
        <v>448</v>
      </c>
      <c r="C141" s="97">
        <v>149</v>
      </c>
      <c r="D141" s="96" t="s">
        <v>859</v>
      </c>
      <c r="E141" s="96" t="s">
        <v>652</v>
      </c>
      <c r="F141" s="96">
        <v>1</v>
      </c>
      <c r="G141" s="96" t="str">
        <f t="shared" si="2"/>
        <v>INSERT INTO ComGeneral (Id,NombreClave,NombreValor,Activo) VALUES (149, 'ENTIDAD_BANCARIA', 'BANCO DE FORMOSA S.A.', 1)</v>
      </c>
    </row>
    <row r="142" spans="2:7" x14ac:dyDescent="0.25">
      <c r="B142" s="97" t="s">
        <v>448</v>
      </c>
      <c r="C142" s="97">
        <v>150</v>
      </c>
      <c r="D142" s="96" t="s">
        <v>859</v>
      </c>
      <c r="E142" s="96" t="s">
        <v>653</v>
      </c>
      <c r="F142" s="96">
        <v>1</v>
      </c>
      <c r="G142" s="96" t="str">
        <f t="shared" si="2"/>
        <v>INSERT INTO ComGeneral (Id,NombreClave,NombreValor,Activo) VALUES (150, 'ENTIDAD_BANCARIA', 'BANCO DE LA PAMPA SOCIEDAD DE ECONOMÍA M', 1)</v>
      </c>
    </row>
    <row r="143" spans="2:7" x14ac:dyDescent="0.25">
      <c r="B143" s="97" t="s">
        <v>448</v>
      </c>
      <c r="C143" s="97">
        <v>151</v>
      </c>
      <c r="D143" s="96" t="s">
        <v>859</v>
      </c>
      <c r="E143" s="96" t="s">
        <v>654</v>
      </c>
      <c r="F143" s="96">
        <v>1</v>
      </c>
      <c r="G143" s="96" t="str">
        <f t="shared" si="2"/>
        <v>INSERT INTO ComGeneral (Id,NombreClave,NombreValor,Activo) VALUES (151, 'ENTIDAD_BANCARIA', 'NUEVO BANCO DE LA RIOJA SOCIEDAD ANONIMA', 1)</v>
      </c>
    </row>
    <row r="144" spans="2:7" x14ac:dyDescent="0.25">
      <c r="B144" s="97" t="s">
        <v>448</v>
      </c>
      <c r="C144" s="97">
        <v>152</v>
      </c>
      <c r="D144" s="96" t="s">
        <v>859</v>
      </c>
      <c r="E144" s="96" t="s">
        <v>655</v>
      </c>
      <c r="F144" s="96">
        <v>1</v>
      </c>
      <c r="G144" s="96" t="str">
        <f t="shared" si="2"/>
        <v>INSERT INTO ComGeneral (Id,NombreClave,NombreValor,Activo) VALUES (152, 'ENTIDAD_BANCARIA', 'BANCO DE SAN JUAN S.A.', 1)</v>
      </c>
    </row>
    <row r="145" spans="2:7" x14ac:dyDescent="0.25">
      <c r="B145" s="97" t="s">
        <v>448</v>
      </c>
      <c r="C145" s="97">
        <v>153</v>
      </c>
      <c r="D145" s="96" t="s">
        <v>859</v>
      </c>
      <c r="E145" s="96" t="s">
        <v>656</v>
      </c>
      <c r="F145" s="96">
        <v>1</v>
      </c>
      <c r="G145" s="96" t="str">
        <f t="shared" si="2"/>
        <v>INSERT INTO ComGeneral (Id,NombreClave,NombreValor,Activo) VALUES (153, 'ENTIDAD_BANCARIA', 'BANCO DE SANTA CRUZ S.A.', 1)</v>
      </c>
    </row>
    <row r="146" spans="2:7" x14ac:dyDescent="0.25">
      <c r="B146" s="97" t="s">
        <v>448</v>
      </c>
      <c r="C146" s="97">
        <v>154</v>
      </c>
      <c r="D146" s="96" t="s">
        <v>859</v>
      </c>
      <c r="E146" s="96" t="s">
        <v>657</v>
      </c>
      <c r="F146" s="96">
        <v>1</v>
      </c>
      <c r="G146" s="96" t="str">
        <f t="shared" si="2"/>
        <v>INSERT INTO ComGeneral (Id,NombreClave,NombreValor,Activo) VALUES (154, 'ENTIDAD_BANCARIA', 'NUEVO BANCO DE SANTA FE SOCIEDAD ANONIMA', 1)</v>
      </c>
    </row>
    <row r="147" spans="2:7" x14ac:dyDescent="0.25">
      <c r="B147" s="97" t="s">
        <v>448</v>
      </c>
      <c r="C147" s="97">
        <v>155</v>
      </c>
      <c r="D147" s="96" t="s">
        <v>859</v>
      </c>
      <c r="E147" s="96" t="s">
        <v>658</v>
      </c>
      <c r="F147" s="96">
        <v>1</v>
      </c>
      <c r="G147" s="96" t="str">
        <f t="shared" si="2"/>
        <v>INSERT INTO ComGeneral (Id,NombreClave,NombreValor,Activo) VALUES (155, 'ENTIDAD_BANCARIA', 'BANCO DE SANTIAGO DEL ESTERO S.A.', 1)</v>
      </c>
    </row>
    <row r="148" spans="2:7" x14ac:dyDescent="0.25">
      <c r="B148" s="97" t="s">
        <v>448</v>
      </c>
      <c r="C148" s="97">
        <v>156</v>
      </c>
      <c r="D148" s="96" t="s">
        <v>859</v>
      </c>
      <c r="E148" s="96" t="s">
        <v>659</v>
      </c>
      <c r="F148" s="96">
        <v>1</v>
      </c>
      <c r="G148" s="96" t="str">
        <f t="shared" si="2"/>
        <v>INSERT INTO ComGeneral (Id,NombreClave,NombreValor,Activo) VALUES (156, 'ENTIDAD_BANCARIA', 'BANCO PROVINCIA DE TIERRA DEL FUEGO', 1)</v>
      </c>
    </row>
    <row r="149" spans="2:7" x14ac:dyDescent="0.25">
      <c r="B149" s="97" t="s">
        <v>448</v>
      </c>
      <c r="C149" s="97">
        <v>157</v>
      </c>
      <c r="D149" s="96" t="s">
        <v>859</v>
      </c>
      <c r="E149" s="96" t="s">
        <v>660</v>
      </c>
      <c r="F149" s="96">
        <v>1</v>
      </c>
      <c r="G149" s="96" t="str">
        <f t="shared" si="2"/>
        <v>INSERT INTO ComGeneral (Id,NombreClave,NombreValor,Activo) VALUES (157, 'ENTIDAD_BANCARIA', 'NUEVO BANCO DEL CHACO S. A.', 1)</v>
      </c>
    </row>
    <row r="150" spans="2:7" x14ac:dyDescent="0.25">
      <c r="B150" s="97" t="s">
        <v>448</v>
      </c>
      <c r="C150" s="97">
        <v>158</v>
      </c>
      <c r="D150" s="96" t="s">
        <v>859</v>
      </c>
      <c r="E150" s="96" t="s">
        <v>661</v>
      </c>
      <c r="F150" s="96">
        <v>1</v>
      </c>
      <c r="G150" s="96" t="str">
        <f t="shared" si="2"/>
        <v>INSERT INTO ComGeneral (Id,NombreClave,NombreValor,Activo) VALUES (158, 'ENTIDAD_BANCARIA', 'BANCO DEL CHUBUT S.A.', 1)</v>
      </c>
    </row>
    <row r="151" spans="2:7" x14ac:dyDescent="0.25">
      <c r="B151" s="97" t="s">
        <v>448</v>
      </c>
      <c r="C151" s="97">
        <v>159</v>
      </c>
      <c r="D151" s="96" t="s">
        <v>859</v>
      </c>
      <c r="E151" s="96" t="s">
        <v>662</v>
      </c>
      <c r="F151" s="96">
        <v>1</v>
      </c>
      <c r="G151" s="96" t="str">
        <f t="shared" si="2"/>
        <v>INSERT INTO ComGeneral (Id,NombreClave,NombreValor,Activo) VALUES (159, 'ENTIDAD_BANCARIA', 'BANCO DEL TUCUMAN S.A.', 1)</v>
      </c>
    </row>
    <row r="152" spans="2:7" x14ac:dyDescent="0.25">
      <c r="B152" s="97" t="s">
        <v>448</v>
      </c>
      <c r="C152" s="97">
        <v>160</v>
      </c>
      <c r="D152" s="96" t="s">
        <v>859</v>
      </c>
      <c r="E152" s="96" t="s">
        <v>663</v>
      </c>
      <c r="F152" s="96">
        <v>1</v>
      </c>
      <c r="G152" s="96" t="str">
        <f t="shared" si="2"/>
        <v>INSERT INTO ComGeneral (Id,NombreClave,NombreValor,Activo) VALUES (160, 'ENTIDAD_BANCARIA', 'BANCO DO BRASIL S.A.', 1)</v>
      </c>
    </row>
    <row r="153" spans="2:7" x14ac:dyDescent="0.25">
      <c r="B153" s="97" t="s">
        <v>448</v>
      </c>
      <c r="C153" s="97">
        <v>161</v>
      </c>
      <c r="D153" s="96" t="s">
        <v>859</v>
      </c>
      <c r="E153" s="96" t="s">
        <v>664</v>
      </c>
      <c r="F153" s="96">
        <v>1</v>
      </c>
      <c r="G153" s="96" t="str">
        <f t="shared" si="2"/>
        <v>INSERT INTO ComGeneral (Id,NombreClave,NombreValor,Activo) VALUES (161, 'ENTIDAD_BANCARIA', 'BANCO DE GALICIA Y BUENOS AIRES S.A.', 1)</v>
      </c>
    </row>
    <row r="154" spans="2:7" x14ac:dyDescent="0.25">
      <c r="B154" s="97" t="s">
        <v>448</v>
      </c>
      <c r="C154" s="97">
        <v>162</v>
      </c>
      <c r="D154" s="96" t="s">
        <v>859</v>
      </c>
      <c r="E154" s="96" t="s">
        <v>665</v>
      </c>
      <c r="F154" s="96">
        <v>1</v>
      </c>
      <c r="G154" s="96" t="str">
        <f t="shared" si="2"/>
        <v>INSERT INTO ComGeneral (Id,NombreClave,NombreValor,Activo) VALUES (162, 'ENTIDAD_BANCARIA', 'BANCO HIPOTECARIO S.A.', 1)</v>
      </c>
    </row>
    <row r="155" spans="2:7" x14ac:dyDescent="0.25">
      <c r="B155" s="97" t="s">
        <v>448</v>
      </c>
      <c r="C155" s="97">
        <v>163</v>
      </c>
      <c r="D155" s="96" t="s">
        <v>859</v>
      </c>
      <c r="E155" s="96" t="s">
        <v>666</v>
      </c>
      <c r="F155" s="96">
        <v>1</v>
      </c>
      <c r="G155" s="96" t="str">
        <f t="shared" si="2"/>
        <v>INSERT INTO ComGeneral (Id,NombreClave,NombreValor,Activo) VALUES (163, 'ENTIDAD_BANCARIA', 'HSBC BANK ARGENTINA S.A.', 1)</v>
      </c>
    </row>
    <row r="156" spans="2:7" x14ac:dyDescent="0.25">
      <c r="B156" s="97" t="s">
        <v>448</v>
      </c>
      <c r="C156" s="97">
        <v>164</v>
      </c>
      <c r="D156" s="96" t="s">
        <v>859</v>
      </c>
      <c r="E156" s="96" t="s">
        <v>667</v>
      </c>
      <c r="F156" s="96">
        <v>1</v>
      </c>
      <c r="G156" s="96" t="str">
        <f t="shared" si="2"/>
        <v>INSERT INTO ComGeneral (Id,NombreClave,NombreValor,Activo) VALUES (164, 'ENTIDAD_BANCARIA', 'INDUSTRIAL AND COMMERCIAL BANK OF CHINA S.A', 1)</v>
      </c>
    </row>
    <row r="157" spans="2:7" x14ac:dyDescent="0.25">
      <c r="B157" s="97" t="s">
        <v>448</v>
      </c>
      <c r="C157" s="97">
        <v>165</v>
      </c>
      <c r="D157" s="96" t="s">
        <v>859</v>
      </c>
      <c r="E157" s="96" t="s">
        <v>668</v>
      </c>
      <c r="F157" s="96">
        <v>1</v>
      </c>
      <c r="G157" s="96" t="str">
        <f t="shared" si="2"/>
        <v>INSERT INTO ComGeneral (Id,NombreClave,NombreValor,Activo) VALUES (165, 'ENTIDAD_BANCARIA', 'BANCO INDUSTRIAL S.A.', 1)</v>
      </c>
    </row>
    <row r="158" spans="2:7" x14ac:dyDescent="0.25">
      <c r="B158" s="97" t="s">
        <v>448</v>
      </c>
      <c r="C158" s="97">
        <v>166</v>
      </c>
      <c r="D158" s="96" t="s">
        <v>859</v>
      </c>
      <c r="E158" s="96" t="s">
        <v>669</v>
      </c>
      <c r="F158" s="96">
        <v>1</v>
      </c>
      <c r="G158" s="96" t="str">
        <f t="shared" si="2"/>
        <v>INSERT INTO ComGeneral (Id,NombreClave,NombreValor,Activo) VALUES (166, 'ENTIDAD_BANCARIA', 'BANCO ITAU ARGENTINA S.A.', 1)</v>
      </c>
    </row>
    <row r="159" spans="2:7" x14ac:dyDescent="0.25">
      <c r="B159" s="97" t="s">
        <v>448</v>
      </c>
      <c r="C159" s="97">
        <v>167</v>
      </c>
      <c r="D159" s="96" t="s">
        <v>859</v>
      </c>
      <c r="E159" s="96" t="s">
        <v>670</v>
      </c>
      <c r="F159" s="96">
        <v>1</v>
      </c>
      <c r="G159" s="96" t="str">
        <f t="shared" si="2"/>
        <v>INSERT INTO ComGeneral (Id,NombreClave,NombreValor,Activo) VALUES (167, 'ENTIDAD_BANCARIA', 'BANCO MACRO S.A.', 1)</v>
      </c>
    </row>
    <row r="160" spans="2:7" x14ac:dyDescent="0.25">
      <c r="B160" s="97" t="s">
        <v>448</v>
      </c>
      <c r="C160" s="97">
        <v>168</v>
      </c>
      <c r="D160" s="96" t="s">
        <v>859</v>
      </c>
      <c r="E160" s="96" t="s">
        <v>671</v>
      </c>
      <c r="F160" s="96">
        <v>1</v>
      </c>
      <c r="G160" s="96" t="str">
        <f t="shared" si="2"/>
        <v>INSERT INTO ComGeneral (Id,NombreClave,NombreValor,Activo) VALUES (168, 'ENTIDAD_BANCARIA', 'BANCO MASVENTAS S.A.', 1)</v>
      </c>
    </row>
    <row r="161" spans="2:7" x14ac:dyDescent="0.25">
      <c r="B161" s="97" t="s">
        <v>448</v>
      </c>
      <c r="C161" s="97">
        <v>169</v>
      </c>
      <c r="D161" s="96" t="s">
        <v>859</v>
      </c>
      <c r="E161" s="96" t="s">
        <v>672</v>
      </c>
      <c r="F161" s="96">
        <v>1</v>
      </c>
      <c r="G161" s="96" t="str">
        <f t="shared" si="2"/>
        <v>INSERT INTO ComGeneral (Id,NombreClave,NombreValor,Activo) VALUES (169, 'ENTIDAD_BANCARIA', 'BANCO MUNICIPAL DE ROSARIO', 1)</v>
      </c>
    </row>
    <row r="162" spans="2:7" x14ac:dyDescent="0.25">
      <c r="B162" s="97" t="s">
        <v>448</v>
      </c>
      <c r="C162" s="97">
        <v>170</v>
      </c>
      <c r="D162" s="96" t="s">
        <v>859</v>
      </c>
      <c r="E162" s="96" t="s">
        <v>673</v>
      </c>
      <c r="F162" s="96">
        <v>1</v>
      </c>
      <c r="G162" s="96" t="str">
        <f t="shared" si="2"/>
        <v>INSERT INTO ComGeneral (Id,NombreClave,NombreValor,Activo) VALUES (170, 'ENTIDAD_BANCARIA', 'BANCO DE LA NACION ARGENTINA', 1)</v>
      </c>
    </row>
    <row r="163" spans="2:7" x14ac:dyDescent="0.25">
      <c r="B163" s="97" t="s">
        <v>448</v>
      </c>
      <c r="C163" s="97">
        <v>171</v>
      </c>
      <c r="D163" s="96" t="s">
        <v>859</v>
      </c>
      <c r="E163" s="96" t="s">
        <v>674</v>
      </c>
      <c r="F163" s="96">
        <v>1</v>
      </c>
      <c r="G163" s="96" t="str">
        <f t="shared" si="2"/>
        <v>INSERT INTO ComGeneral (Id,NombreClave,NombreValor,Activo) VALUES (171, 'ENTIDAD_BANCARIA', 'BANCO PATAGONIA S.A.', 1)</v>
      </c>
    </row>
    <row r="164" spans="2:7" x14ac:dyDescent="0.25">
      <c r="B164" s="97" t="s">
        <v>448</v>
      </c>
      <c r="C164" s="97">
        <v>172</v>
      </c>
      <c r="D164" s="96" t="s">
        <v>859</v>
      </c>
      <c r="E164" s="96" t="s">
        <v>675</v>
      </c>
      <c r="F164" s="96">
        <v>1</v>
      </c>
      <c r="G164" s="96" t="str">
        <f t="shared" si="2"/>
        <v>INSERT INTO ComGeneral (Id,NombreClave,NombreValor,Activo) VALUES (172, 'ENTIDAD_BANCARIA', 'BANCO DE LA PROVINCIA DE BUENOS AIRES', 1)</v>
      </c>
    </row>
    <row r="165" spans="2:7" x14ac:dyDescent="0.25">
      <c r="B165" s="97" t="s">
        <v>448</v>
      </c>
      <c r="C165" s="97">
        <v>173</v>
      </c>
      <c r="D165" s="96" t="s">
        <v>859</v>
      </c>
      <c r="E165" s="96" t="s">
        <v>676</v>
      </c>
      <c r="F165" s="96">
        <v>1</v>
      </c>
      <c r="G165" s="96" t="str">
        <f t="shared" si="2"/>
        <v>INSERT INTO ComGeneral (Id,NombreClave,NombreValor,Activo) VALUES (173, 'ENTIDAD_BANCARIA', 'BANCO DE LA PROVINCIA DE CORDOBA S.A.', 1)</v>
      </c>
    </row>
    <row r="166" spans="2:7" x14ac:dyDescent="0.25">
      <c r="B166" s="97" t="s">
        <v>448</v>
      </c>
      <c r="C166" s="97">
        <v>174</v>
      </c>
      <c r="D166" s="96" t="s">
        <v>859</v>
      </c>
      <c r="E166" s="96" t="s">
        <v>677</v>
      </c>
      <c r="F166" s="96">
        <v>1</v>
      </c>
      <c r="G166" s="96" t="str">
        <f t="shared" si="2"/>
        <v>INSERT INTO ComGeneral (Id,NombreClave,NombreValor,Activo) VALUES (174, 'ENTIDAD_BANCARIA', 'BANCO PROVINCIA DEL NEUQUÉN SOCIEDAD ANÓ', 1)</v>
      </c>
    </row>
    <row r="167" spans="2:7" x14ac:dyDescent="0.25">
      <c r="B167" s="97" t="s">
        <v>448</v>
      </c>
      <c r="C167" s="97">
        <v>175</v>
      </c>
      <c r="D167" s="96" t="s">
        <v>859</v>
      </c>
      <c r="E167" s="96" t="s">
        <v>678</v>
      </c>
      <c r="F167" s="96">
        <v>1</v>
      </c>
      <c r="G167" s="96" t="str">
        <f t="shared" si="2"/>
        <v>INSERT INTO ComGeneral (Id,NombreClave,NombreValor,Activo) VALUES (175, 'ENTIDAD_BANCARIA', 'BANCO PIANO S.A.', 1)</v>
      </c>
    </row>
    <row r="168" spans="2:7" x14ac:dyDescent="0.25">
      <c r="B168" s="97" t="s">
        <v>448</v>
      </c>
      <c r="C168" s="97">
        <v>176</v>
      </c>
      <c r="D168" s="96" t="s">
        <v>859</v>
      </c>
      <c r="E168" s="96" t="s">
        <v>679</v>
      </c>
      <c r="F168" s="96">
        <v>1</v>
      </c>
      <c r="G168" s="96" t="str">
        <f t="shared" si="2"/>
        <v>INSERT INTO ComGeneral (Id,NombreClave,NombreValor,Activo) VALUES (176, 'ENTIDAD_BANCARIA', 'BANCO SANTANDER RIO S.A.', 1)</v>
      </c>
    </row>
    <row r="169" spans="2:7" x14ac:dyDescent="0.25">
      <c r="B169" s="97" t="s">
        <v>448</v>
      </c>
      <c r="C169" s="97">
        <v>177</v>
      </c>
      <c r="D169" s="96" t="s">
        <v>859</v>
      </c>
      <c r="E169" s="96" t="s">
        <v>680</v>
      </c>
      <c r="F169" s="96">
        <v>1</v>
      </c>
      <c r="G169" s="96" t="str">
        <f t="shared" si="2"/>
        <v>INSERT INTO ComGeneral (Id,NombreClave,NombreValor,Activo) VALUES (177, 'ENTIDAD_BANCARIA', 'BANCO SUPERVIELLE S.A.', 1)</v>
      </c>
    </row>
    <row r="170" spans="2:7" x14ac:dyDescent="0.25">
      <c r="B170" s="52" t="s">
        <v>448</v>
      </c>
      <c r="C170" s="52">
        <v>178</v>
      </c>
      <c r="D170" s="47" t="s">
        <v>1361</v>
      </c>
      <c r="E170" s="47" t="s">
        <v>20</v>
      </c>
      <c r="F170" s="47">
        <v>1</v>
      </c>
      <c r="G170" s="47" t="str">
        <f t="shared" si="2"/>
        <v>INSERT INTO ComGeneral (Id,NombreClave,NombreValor,Activo) VALUES (178, 'FIDEIEMPRESA_PUESTO', 'Administrador del Negocio', 1)</v>
      </c>
    </row>
    <row r="171" spans="2:7" x14ac:dyDescent="0.25">
      <c r="B171" s="52" t="s">
        <v>448</v>
      </c>
      <c r="C171" s="52">
        <v>179</v>
      </c>
      <c r="D171" s="47" t="s">
        <v>1361</v>
      </c>
      <c r="E171" s="47" t="s">
        <v>19</v>
      </c>
      <c r="F171" s="47">
        <v>1</v>
      </c>
      <c r="G171" s="47" t="str">
        <f t="shared" si="2"/>
        <v>INSERT INTO ComGeneral (Id,NombreClave,NombreValor,Activo) VALUES (179, 'FIDEIEMPRESA_PUESTO', 'Atencion al Cliente', 1)</v>
      </c>
    </row>
    <row r="172" spans="2:7" x14ac:dyDescent="0.25">
      <c r="B172" s="52" t="s">
        <v>448</v>
      </c>
      <c r="C172" s="52">
        <v>180</v>
      </c>
      <c r="D172" s="47" t="s">
        <v>1361</v>
      </c>
      <c r="E172" s="47" t="s">
        <v>24</v>
      </c>
      <c r="F172" s="47">
        <v>1</v>
      </c>
      <c r="G172" s="47" t="str">
        <f t="shared" si="2"/>
        <v>INSERT INTO ComGeneral (Id,NombreClave,NombreValor,Activo) VALUES (180, 'FIDEIEMPRESA_PUESTO', 'Gerente General', 1)</v>
      </c>
    </row>
    <row r="173" spans="2:7" x14ac:dyDescent="0.25">
      <c r="B173" s="52" t="s">
        <v>448</v>
      </c>
      <c r="C173" s="52">
        <v>181</v>
      </c>
      <c r="D173" s="47" t="s">
        <v>1361</v>
      </c>
      <c r="E173" s="47" t="s">
        <v>25</v>
      </c>
      <c r="F173" s="47">
        <v>1</v>
      </c>
      <c r="G173" s="47" t="str">
        <f t="shared" si="2"/>
        <v>INSERT INTO ComGeneral (Id,NombreClave,NombreValor,Activo) VALUES (181, 'FIDEIEMPRESA_PUESTO', 'Gerente Riesgo Crediticio', 1)</v>
      </c>
    </row>
    <row r="174" spans="2:7" x14ac:dyDescent="0.25">
      <c r="B174" s="52" t="s">
        <v>448</v>
      </c>
      <c r="C174" s="52">
        <v>182</v>
      </c>
      <c r="D174" s="47" t="s">
        <v>1361</v>
      </c>
      <c r="E174" s="47" t="s">
        <v>21</v>
      </c>
      <c r="F174" s="47">
        <v>1</v>
      </c>
      <c r="G174" s="47" t="str">
        <f t="shared" si="2"/>
        <v>INSERT INTO ComGeneral (Id,NombreClave,NombreValor,Activo) VALUES (182, 'FIDEIEMPRESA_PUESTO', 'Administrador del Sistema', 1)</v>
      </c>
    </row>
    <row r="175" spans="2:7" x14ac:dyDescent="0.25">
      <c r="B175" s="155" t="s">
        <v>448</v>
      </c>
      <c r="C175" s="155">
        <v>183</v>
      </c>
      <c r="D175" s="105" t="s">
        <v>1362</v>
      </c>
      <c r="E175" s="105" t="s">
        <v>165</v>
      </c>
      <c r="F175" s="105">
        <v>1</v>
      </c>
      <c r="G175" s="105" t="str">
        <f t="shared" si="2"/>
        <v>INSERT INTO ComGeneral (Id,NombreClave,NombreValor,Activo) VALUES (183, 'FIDEIEMPRESA_SECTOR', 'Administración', 1)</v>
      </c>
    </row>
    <row r="176" spans="2:7" x14ac:dyDescent="0.25">
      <c r="B176" s="155" t="s">
        <v>448</v>
      </c>
      <c r="C176" s="155">
        <v>184</v>
      </c>
      <c r="D176" s="105" t="s">
        <v>1362</v>
      </c>
      <c r="E176" s="105" t="s">
        <v>1363</v>
      </c>
      <c r="F176" s="105">
        <v>1</v>
      </c>
      <c r="G176" s="105" t="str">
        <f t="shared" si="2"/>
        <v>INSERT INTO ComGeneral (Id,NombreClave,NombreValor,Activo) VALUES (184, 'FIDEIEMPRESA_SECTOR', 'Marketing', 1)</v>
      </c>
    </row>
    <row r="177" spans="2:7" x14ac:dyDescent="0.25">
      <c r="B177" s="155" t="s">
        <v>448</v>
      </c>
      <c r="C177" s="155">
        <v>185</v>
      </c>
      <c r="D177" s="105" t="s">
        <v>1362</v>
      </c>
      <c r="E177" s="105" t="s">
        <v>1364</v>
      </c>
      <c r="F177" s="105">
        <v>1</v>
      </c>
      <c r="G177" s="105" t="str">
        <f t="shared" si="2"/>
        <v>INSERT INTO ComGeneral (Id,NombreClave,NombreValor,Activo) VALUES (185, 'FIDEIEMPRESA_SECTOR', 'Tecnología', 1)</v>
      </c>
    </row>
    <row r="178" spans="2:7" x14ac:dyDescent="0.25">
      <c r="B178" s="155" t="s">
        <v>448</v>
      </c>
      <c r="C178" s="155">
        <v>186</v>
      </c>
      <c r="D178" s="105" t="s">
        <v>1362</v>
      </c>
      <c r="E178" s="105" t="s">
        <v>1365</v>
      </c>
      <c r="F178" s="105">
        <v>1</v>
      </c>
      <c r="G178" s="105" t="str">
        <f t="shared" ref="G178" si="3">B178&amp;C178&amp;", '"&amp;D178&amp;"', '"&amp;E178&amp;"', "&amp;F178&amp;")"</f>
        <v>INSERT INTO ComGeneral (Id,NombreClave,NombreValor,Activo) VALUES (186, 'FIDEIEMPRESA_SECTOR', 'Comercial', 1)</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B31"/>
  <sheetViews>
    <sheetView topLeftCell="A16" zoomScaleNormal="100" workbookViewId="0">
      <selection activeCell="E13" sqref="E13"/>
    </sheetView>
  </sheetViews>
  <sheetFormatPr defaultRowHeight="15" x14ac:dyDescent="0.25"/>
  <cols>
    <col min="6" max="6" width="25.140625" customWidth="1"/>
    <col min="7" max="7" width="13.140625" customWidth="1"/>
    <col min="8" max="8" width="18.7109375" customWidth="1"/>
    <col min="9" max="9" width="18.42578125" customWidth="1"/>
    <col min="10" max="10" width="14.42578125" bestFit="1" customWidth="1"/>
    <col min="11" max="11" width="16.42578125" bestFit="1" customWidth="1"/>
    <col min="12" max="12" width="8.85546875" bestFit="1" customWidth="1"/>
    <col min="13" max="13" width="8.28515625" bestFit="1" customWidth="1"/>
    <col min="14" max="14" width="10.28515625" bestFit="1" customWidth="1"/>
    <col min="15" max="15" width="17.7109375" bestFit="1" customWidth="1"/>
    <col min="16" max="16" width="15.42578125" bestFit="1" customWidth="1"/>
    <col min="17" max="17" width="9.42578125" bestFit="1" customWidth="1"/>
    <col min="18" max="18" width="12.5703125" bestFit="1" customWidth="1"/>
    <col min="19" max="19" width="10.85546875" bestFit="1" customWidth="1"/>
    <col min="20" max="20" width="9.7109375" bestFit="1" customWidth="1"/>
    <col min="21" max="21" width="12.7109375" bestFit="1" customWidth="1"/>
    <col min="22" max="22" width="12" bestFit="1" customWidth="1"/>
    <col min="23" max="23" width="9.85546875" bestFit="1" customWidth="1"/>
    <col min="24" max="24" width="10.42578125" bestFit="1" customWidth="1"/>
    <col min="25" max="25" width="10.28515625" bestFit="1" customWidth="1"/>
    <col min="26" max="26" width="6.5703125" bestFit="1" customWidth="1"/>
    <col min="28" max="28" width="14.140625" customWidth="1"/>
  </cols>
  <sheetData>
    <row r="1" spans="2:28" x14ac:dyDescent="0.25">
      <c r="C1" s="156" t="s">
        <v>58</v>
      </c>
      <c r="D1" s="154" t="s">
        <v>574</v>
      </c>
      <c r="E1" s="154" t="s">
        <v>716</v>
      </c>
      <c r="F1" s="154" t="s">
        <v>259</v>
      </c>
      <c r="G1" s="154" t="s">
        <v>718</v>
      </c>
      <c r="H1" s="154" t="s">
        <v>1326</v>
      </c>
      <c r="I1" s="154" t="s">
        <v>1327</v>
      </c>
      <c r="J1" s="154" t="s">
        <v>1328</v>
      </c>
      <c r="K1" s="154" t="s">
        <v>1329</v>
      </c>
      <c r="L1" s="154" t="s">
        <v>1330</v>
      </c>
      <c r="M1" s="154" t="s">
        <v>1331</v>
      </c>
      <c r="N1" s="154" t="s">
        <v>1332</v>
      </c>
      <c r="O1" s="154" t="s">
        <v>1333</v>
      </c>
      <c r="P1" s="154" t="s">
        <v>1334</v>
      </c>
      <c r="Q1" s="154" t="s">
        <v>1335</v>
      </c>
      <c r="R1" s="154" t="s">
        <v>1336</v>
      </c>
      <c r="S1" s="154" t="s">
        <v>1337</v>
      </c>
      <c r="T1" s="154" t="s">
        <v>722</v>
      </c>
      <c r="U1" s="154" t="s">
        <v>1338</v>
      </c>
      <c r="V1" s="154" t="s">
        <v>1339</v>
      </c>
      <c r="W1" s="154" t="s">
        <v>1340</v>
      </c>
      <c r="X1" s="154" t="s">
        <v>1341</v>
      </c>
      <c r="Y1" s="154" t="s">
        <v>1342</v>
      </c>
      <c r="Z1" s="154" t="s">
        <v>451</v>
      </c>
    </row>
    <row r="2" spans="2:28" x14ac:dyDescent="0.25">
      <c r="B2" t="s">
        <v>1394</v>
      </c>
      <c r="C2">
        <v>1029</v>
      </c>
      <c r="D2" s="152" t="s">
        <v>280</v>
      </c>
      <c r="E2" s="152" t="s">
        <v>279</v>
      </c>
      <c r="F2" t="s">
        <v>1018</v>
      </c>
      <c r="G2">
        <v>1</v>
      </c>
      <c r="H2" s="1" t="s">
        <v>1350</v>
      </c>
      <c r="I2" s="153" t="s">
        <v>1360</v>
      </c>
      <c r="J2">
        <v>72</v>
      </c>
      <c r="K2">
        <v>90</v>
      </c>
      <c r="L2">
        <v>179</v>
      </c>
      <c r="M2">
        <v>183</v>
      </c>
      <c r="N2">
        <v>200</v>
      </c>
      <c r="O2" s="1" t="s">
        <v>1375</v>
      </c>
      <c r="P2" s="1" t="s">
        <v>1366</v>
      </c>
      <c r="Q2" t="s">
        <v>1384</v>
      </c>
      <c r="R2">
        <v>1429</v>
      </c>
      <c r="S2">
        <v>96</v>
      </c>
      <c r="T2" s="1" t="s">
        <v>1393</v>
      </c>
      <c r="U2" s="1" t="s">
        <v>1393</v>
      </c>
      <c r="V2" t="s">
        <v>211</v>
      </c>
      <c r="W2" t="s">
        <v>211</v>
      </c>
      <c r="X2">
        <v>1032</v>
      </c>
      <c r="Y2">
        <v>1</v>
      </c>
      <c r="Z2">
        <v>1</v>
      </c>
      <c r="AA2" t="str">
        <f>C2&amp;", '"&amp;D2&amp;"', '"&amp;E2&amp;"', '"&amp;F2&amp;"', "&amp;G2&amp;", '"&amp;H2&amp;", '"&amp;I2&amp;", "&amp;J2&amp;", "&amp;K2&amp;", "&amp;L2&amp;", "&amp;M2&amp;", "&amp;N2&amp;", '"&amp;O2&amp;"', '"&amp;P2&amp;"', '"&amp;Q2&amp;"', "&amp;R2&amp;", "&amp;S2&amp;", '"&amp;T2&amp;"', '"&amp;U2&amp;"', "&amp;V2&amp;","&amp;W2&amp;", "&amp;X2&amp;", "&amp;Y2&amp;", "&amp;Z2</f>
        <v>1029, 'Tomas', 'Hans', 'tomas.hans@cooperancia.com', 1, '202855800823', '1976-12-14', 72, 90, 179, 183, 200, '47677890', '154677890', 'Corrientes 3244', 1429, 96, '2015-01-01', '2015-01-01', NULL,NULL, 1032, 1, 1</v>
      </c>
      <c r="AB2" s="47" t="str">
        <f>B2&amp;AA2&amp;")"</f>
        <v>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(1029, 'Tomas', 'Hans', 'tomas.hans@cooperancia.com', 1, '202855800823', '1976-12-14', 72, 90, 179, 183, 200, '47677890', '154677890', 'Corrientes 3244', 1429, 96, '2015-01-01', '2015-01-01', NULL,NULL, 1032, 1, 1)</v>
      </c>
    </row>
    <row r="3" spans="2:28" x14ac:dyDescent="0.25">
      <c r="B3" t="s">
        <v>1394</v>
      </c>
      <c r="C3">
        <v>1030</v>
      </c>
      <c r="D3" s="152" t="s">
        <v>273</v>
      </c>
      <c r="E3" s="152" t="s">
        <v>274</v>
      </c>
      <c r="F3" t="s">
        <v>1019</v>
      </c>
      <c r="G3">
        <v>2</v>
      </c>
      <c r="H3" s="1" t="s">
        <v>1351</v>
      </c>
      <c r="I3" s="153" t="s">
        <v>1355</v>
      </c>
      <c r="J3">
        <v>72</v>
      </c>
      <c r="K3">
        <v>91</v>
      </c>
      <c r="L3">
        <v>178</v>
      </c>
      <c r="M3">
        <v>183</v>
      </c>
      <c r="N3">
        <v>200</v>
      </c>
      <c r="O3" s="1" t="s">
        <v>1376</v>
      </c>
      <c r="P3" s="1" t="s">
        <v>1367</v>
      </c>
      <c r="Q3" t="s">
        <v>1385</v>
      </c>
      <c r="R3">
        <v>1429</v>
      </c>
      <c r="S3">
        <v>96</v>
      </c>
      <c r="T3" s="1" t="s">
        <v>1393</v>
      </c>
      <c r="U3" s="1" t="s">
        <v>1393</v>
      </c>
      <c r="V3" t="s">
        <v>211</v>
      </c>
      <c r="W3" t="s">
        <v>211</v>
      </c>
      <c r="X3">
        <v>1032</v>
      </c>
      <c r="Y3">
        <v>1</v>
      </c>
      <c r="Z3">
        <v>1</v>
      </c>
      <c r="AA3" t="str">
        <f t="shared" ref="AA3:AA10" si="0">C3&amp;", '"&amp;D3&amp;"', '"&amp;E3&amp;"', '"&amp;F3&amp;"', "&amp;G3&amp;", '"&amp;H3&amp;", '"&amp;I3&amp;", "&amp;J3&amp;", "&amp;K3&amp;", "&amp;L3&amp;", "&amp;M3&amp;", "&amp;N3&amp;", '"&amp;O3&amp;"', '"&amp;P3&amp;"', '"&amp;Q3&amp;"', "&amp;R3&amp;", "&amp;S3&amp;", '"&amp;T3&amp;"', '"&amp;U3&amp;"', "&amp;V3&amp;","&amp;W3&amp;", "&amp;X3&amp;", "&amp;Y3&amp;", "&amp;Z3</f>
        <v>1030, 'Maria', 'Carrey', 'maria.carrey@cooperancia.com', 2, '272955893824', '1978-01-19', 72, 91, 178, 183, 200, '47677891', '154677891', 'Corrientes 3245', 1429, 96, '2015-01-01', '2015-01-01', NULL,NULL, 1032, 1, 1</v>
      </c>
      <c r="AB3" s="47" t="str">
        <f t="shared" ref="AB3:AB10" si="1">B3&amp;AA3&amp;")"</f>
        <v>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(1030, 'Maria', 'Carrey', 'maria.carrey@cooperancia.com', 2, '272955893824', '1978-01-19', 72, 91, 178, 183, 200, '47677891', '154677891', 'Corrientes 3245', 1429, 96, '2015-01-01', '2015-01-01', NULL,NULL, 1032, 1, 1)</v>
      </c>
    </row>
    <row r="4" spans="2:28" x14ac:dyDescent="0.25">
      <c r="B4" t="s">
        <v>1394</v>
      </c>
      <c r="C4">
        <v>1031</v>
      </c>
      <c r="D4" s="152" t="s">
        <v>275</v>
      </c>
      <c r="E4" s="152" t="s">
        <v>276</v>
      </c>
      <c r="F4" t="s">
        <v>292</v>
      </c>
      <c r="G4">
        <v>1</v>
      </c>
      <c r="H4" s="1" t="s">
        <v>1348</v>
      </c>
      <c r="I4" s="153" t="s">
        <v>1354</v>
      </c>
      <c r="J4">
        <v>72</v>
      </c>
      <c r="K4">
        <v>90</v>
      </c>
      <c r="L4">
        <v>178</v>
      </c>
      <c r="M4">
        <v>184</v>
      </c>
      <c r="N4">
        <v>200</v>
      </c>
      <c r="O4" s="1" t="s">
        <v>1377</v>
      </c>
      <c r="P4" s="1" t="s">
        <v>1368</v>
      </c>
      <c r="Q4" t="s">
        <v>1386</v>
      </c>
      <c r="R4">
        <v>1429</v>
      </c>
      <c r="S4">
        <v>96</v>
      </c>
      <c r="T4" s="1" t="s">
        <v>1393</v>
      </c>
      <c r="U4" s="1" t="s">
        <v>1393</v>
      </c>
      <c r="V4" t="s">
        <v>211</v>
      </c>
      <c r="W4" t="s">
        <v>211</v>
      </c>
      <c r="X4">
        <v>1032</v>
      </c>
      <c r="Y4">
        <v>1</v>
      </c>
      <c r="Z4">
        <v>1</v>
      </c>
      <c r="AA4" t="str">
        <f t="shared" si="0"/>
        <v>1031, 'Bruce', 'Willys', 'bruce.willys@cooperancia.com', 1, '202355893823', '1977-08-14', 72, 90, 178, 184, 200, '47677892', '154677892', 'Corrientes 3246', 1429, 96, '2015-01-01', '2015-01-01', NULL,NULL, 1032, 1, 1</v>
      </c>
      <c r="AB4" s="47" t="str">
        <f t="shared" si="1"/>
        <v>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(1031, 'Bruce', 'Willys', 'bruce.willys@cooperancia.com', 1, '202355893823', '1977-08-14', 72, 90, 178, 184, 200, '47677892', '154677892', 'Corrientes 3246', 1429, 96, '2015-01-01', '2015-01-01', NULL,NULL, 1032, 1, 1)</v>
      </c>
    </row>
    <row r="5" spans="2:28" x14ac:dyDescent="0.25">
      <c r="B5" t="s">
        <v>1394</v>
      </c>
      <c r="C5">
        <v>1032</v>
      </c>
      <c r="D5" s="152" t="s">
        <v>277</v>
      </c>
      <c r="E5" s="152" t="s">
        <v>278</v>
      </c>
      <c r="F5" t="s">
        <v>293</v>
      </c>
      <c r="G5">
        <v>1</v>
      </c>
      <c r="H5" s="1" t="s">
        <v>1347</v>
      </c>
      <c r="I5" s="153" t="s">
        <v>1356</v>
      </c>
      <c r="J5">
        <v>72</v>
      </c>
      <c r="K5">
        <v>90</v>
      </c>
      <c r="L5">
        <v>180</v>
      </c>
      <c r="M5">
        <v>183</v>
      </c>
      <c r="N5">
        <v>200</v>
      </c>
      <c r="O5" s="1" t="s">
        <v>1378</v>
      </c>
      <c r="P5" s="1" t="s">
        <v>1369</v>
      </c>
      <c r="Q5" t="s">
        <v>1387</v>
      </c>
      <c r="R5">
        <v>1429</v>
      </c>
      <c r="S5">
        <v>96</v>
      </c>
      <c r="T5" s="1" t="s">
        <v>1393</v>
      </c>
      <c r="U5" s="1" t="s">
        <v>1393</v>
      </c>
      <c r="V5" t="s">
        <v>211</v>
      </c>
      <c r="W5" t="s">
        <v>211</v>
      </c>
      <c r="X5" t="s">
        <v>211</v>
      </c>
      <c r="Y5">
        <v>1</v>
      </c>
      <c r="Z5">
        <v>1</v>
      </c>
      <c r="AA5" t="str">
        <f t="shared" si="0"/>
        <v>1032, 'Nicolas', 'Keich', 'nicolas.keich@cooperancia.com', 1, '202755800027', '1976-01-22', 72, 90, 180, 183, 200, '47677893', '154677893', 'Corrientes 3247', 1429, 96, '2015-01-01', '2015-01-01', NULL,NULL, NULL, 1, 1</v>
      </c>
      <c r="AB5" s="47" t="str">
        <f t="shared" si="1"/>
        <v>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(1032, 'Nicolas', 'Keich', 'nicolas.keich@cooperancia.com', 1, '202755800027', '1976-01-22', 72, 90, 180, 183, 200, '47677893', '154677893', 'Corrientes 3247', 1429, 96, '2015-01-01', '2015-01-01', NULL,NULL, NULL, 1, 1)</v>
      </c>
    </row>
    <row r="6" spans="2:28" x14ac:dyDescent="0.25">
      <c r="B6" t="s">
        <v>1394</v>
      </c>
      <c r="C6">
        <v>1033</v>
      </c>
      <c r="D6" s="152" t="s">
        <v>286</v>
      </c>
      <c r="E6" s="152" t="s">
        <v>281</v>
      </c>
      <c r="F6" t="s">
        <v>294</v>
      </c>
      <c r="G6">
        <v>1</v>
      </c>
      <c r="H6" s="1" t="s">
        <v>1343</v>
      </c>
      <c r="I6" s="153" t="s">
        <v>1352</v>
      </c>
      <c r="J6">
        <v>72</v>
      </c>
      <c r="K6">
        <v>90</v>
      </c>
      <c r="L6">
        <v>181</v>
      </c>
      <c r="M6">
        <v>183</v>
      </c>
      <c r="N6">
        <v>200</v>
      </c>
      <c r="O6" s="1" t="s">
        <v>1379</v>
      </c>
      <c r="P6" s="1" t="s">
        <v>1370</v>
      </c>
      <c r="Q6" t="s">
        <v>1388</v>
      </c>
      <c r="R6">
        <v>1429</v>
      </c>
      <c r="S6">
        <v>96</v>
      </c>
      <c r="T6" s="1" t="s">
        <v>1393</v>
      </c>
      <c r="U6" s="1" t="s">
        <v>1393</v>
      </c>
      <c r="V6" t="s">
        <v>211</v>
      </c>
      <c r="W6" t="s">
        <v>211</v>
      </c>
      <c r="X6">
        <v>1032</v>
      </c>
      <c r="Y6">
        <v>1</v>
      </c>
      <c r="Z6">
        <v>1</v>
      </c>
      <c r="AA6" t="str">
        <f t="shared" si="0"/>
        <v>1033, 'Will', 'Smith', 'will.smith@cooperancia.com', 1, '202655893828', '1981-01-14', 72, 90, 181, 183, 200, '47677894', '154677894', 'Corrientes 3248', 1429, 96, '2015-01-01', '2015-01-01', NULL,NULL, 1032, 1, 1</v>
      </c>
      <c r="AB6" s="47" t="str">
        <f t="shared" si="1"/>
        <v>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(1033, 'Will', 'Smith', 'will.smith@cooperancia.com', 1, '202655893828', '1981-01-14', 72, 90, 181, 183, 200, '47677894', '154677894', 'Corrientes 3248', 1429, 96, '2015-01-01', '2015-01-01', NULL,NULL, 1032, 1, 1)</v>
      </c>
    </row>
    <row r="7" spans="2:28" x14ac:dyDescent="0.25">
      <c r="B7" t="s">
        <v>1394</v>
      </c>
      <c r="C7">
        <v>1034</v>
      </c>
      <c r="D7" s="152" t="s">
        <v>282</v>
      </c>
      <c r="E7" s="152" t="s">
        <v>283</v>
      </c>
      <c r="F7" t="s">
        <v>295</v>
      </c>
      <c r="G7">
        <v>1</v>
      </c>
      <c r="H7" s="1" t="s">
        <v>1346</v>
      </c>
      <c r="I7" s="153" t="s">
        <v>1353</v>
      </c>
      <c r="J7">
        <v>72</v>
      </c>
      <c r="K7">
        <v>89</v>
      </c>
      <c r="L7">
        <v>179</v>
      </c>
      <c r="M7">
        <v>183</v>
      </c>
      <c r="N7">
        <v>200</v>
      </c>
      <c r="O7" s="1" t="s">
        <v>1380</v>
      </c>
      <c r="P7" s="1" t="s">
        <v>1371</v>
      </c>
      <c r="Q7" t="s">
        <v>1389</v>
      </c>
      <c r="R7">
        <v>1429</v>
      </c>
      <c r="S7">
        <v>96</v>
      </c>
      <c r="T7" s="1" t="s">
        <v>1393</v>
      </c>
      <c r="U7" s="1" t="s">
        <v>1393</v>
      </c>
      <c r="V7" t="s">
        <v>211</v>
      </c>
      <c r="W7" t="s">
        <v>211</v>
      </c>
      <c r="X7">
        <v>1032</v>
      </c>
      <c r="Y7">
        <v>1</v>
      </c>
      <c r="Z7">
        <v>1</v>
      </c>
      <c r="AA7" t="str">
        <f t="shared" si="0"/>
        <v>1034, 'Mel', 'Gibson', 'mel.gibson@cooperancia.com', 1, '202955893821', '1981-06-14', 72, 89, 179, 183, 200, '47677895', '154677895', 'Corrientes 3249', 1429, 96, '2015-01-01', '2015-01-01', NULL,NULL, 1032, 1, 1</v>
      </c>
      <c r="AB7" s="47" t="str">
        <f t="shared" si="1"/>
        <v>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(1034, 'Mel', 'Gibson', 'mel.gibson@cooperancia.com', 1, '202955893821', '1981-06-14', 72, 89, 179, 183, 200, '47677895', '154677895', 'Corrientes 3249', 1429, 96, '2015-01-01', '2015-01-01', NULL,NULL, 1032, 1, 1)</v>
      </c>
    </row>
    <row r="8" spans="2:28" x14ac:dyDescent="0.25">
      <c r="B8" t="s">
        <v>1394</v>
      </c>
      <c r="C8">
        <v>1035</v>
      </c>
      <c r="D8" s="152" t="s">
        <v>284</v>
      </c>
      <c r="E8" s="152" t="s">
        <v>285</v>
      </c>
      <c r="F8" t="s">
        <v>296</v>
      </c>
      <c r="G8">
        <v>1</v>
      </c>
      <c r="H8" s="1" t="s">
        <v>1344</v>
      </c>
      <c r="I8" s="153" t="s">
        <v>1357</v>
      </c>
      <c r="J8">
        <v>72</v>
      </c>
      <c r="K8">
        <v>90</v>
      </c>
      <c r="L8">
        <v>179</v>
      </c>
      <c r="M8">
        <v>183</v>
      </c>
      <c r="N8">
        <v>200</v>
      </c>
      <c r="O8" s="1" t="s">
        <v>1381</v>
      </c>
      <c r="P8" s="1" t="s">
        <v>1372</v>
      </c>
      <c r="Q8" t="s">
        <v>1390</v>
      </c>
      <c r="R8">
        <v>1429</v>
      </c>
      <c r="S8">
        <v>96</v>
      </c>
      <c r="T8" s="1" t="s">
        <v>1393</v>
      </c>
      <c r="U8" s="1" t="s">
        <v>1393</v>
      </c>
      <c r="V8" t="s">
        <v>211</v>
      </c>
      <c r="W8" t="s">
        <v>211</v>
      </c>
      <c r="X8">
        <v>1032</v>
      </c>
      <c r="Y8">
        <v>1</v>
      </c>
      <c r="Z8">
        <v>1</v>
      </c>
      <c r="AA8" t="str">
        <f t="shared" si="0"/>
        <v>1035, 'Matias', 'Daymon', 'matias.daymon@cooperancia.com', 1, '202750093828', '1976-01-28', 72, 90, 179, 183, 200, '47677896', '154677896', 'Corrientes 3250', 1429, 96, '2015-01-01', '2015-01-01', NULL,NULL, 1032, 1, 1</v>
      </c>
      <c r="AB8" s="47" t="str">
        <f t="shared" si="1"/>
        <v>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(1035, 'Matias', 'Daymon', 'matias.daymon@cooperancia.com', 1, '202750093828', '1976-01-28', 72, 90, 179, 183, 200, '47677896', '154677896', 'Corrientes 3250', 1429, 96, '2015-01-01', '2015-01-01', NULL,NULL, 1032, 1, 1)</v>
      </c>
    </row>
    <row r="9" spans="2:28" x14ac:dyDescent="0.25">
      <c r="B9" t="s">
        <v>1394</v>
      </c>
      <c r="C9">
        <v>1036</v>
      </c>
      <c r="D9" s="152" t="s">
        <v>280</v>
      </c>
      <c r="E9" s="152" t="s">
        <v>287</v>
      </c>
      <c r="F9" t="s">
        <v>297</v>
      </c>
      <c r="G9">
        <v>1</v>
      </c>
      <c r="H9" s="1" t="s">
        <v>1349</v>
      </c>
      <c r="I9" s="153" t="s">
        <v>1358</v>
      </c>
      <c r="J9">
        <v>72</v>
      </c>
      <c r="K9">
        <v>89</v>
      </c>
      <c r="L9">
        <v>182</v>
      </c>
      <c r="M9">
        <v>185</v>
      </c>
      <c r="N9">
        <v>200</v>
      </c>
      <c r="O9" s="1" t="s">
        <v>1382</v>
      </c>
      <c r="P9" s="1" t="s">
        <v>1373</v>
      </c>
      <c r="Q9" t="s">
        <v>1391</v>
      </c>
      <c r="R9">
        <v>1429</v>
      </c>
      <c r="S9">
        <v>96</v>
      </c>
      <c r="T9" s="1" t="s">
        <v>1393</v>
      </c>
      <c r="U9" s="1" t="s">
        <v>1393</v>
      </c>
      <c r="V9" t="s">
        <v>211</v>
      </c>
      <c r="W9" t="s">
        <v>211</v>
      </c>
      <c r="X9">
        <v>1032</v>
      </c>
      <c r="Y9">
        <v>1</v>
      </c>
      <c r="Z9">
        <v>1</v>
      </c>
      <c r="AA9" t="str">
        <f t="shared" si="0"/>
        <v>1036, 'Tomas', 'Crouise', 'tomas.crouise@cooperancia.com', 1, '203108930289', '1985-04-08', 72, 89, 182, 185, 200, '47677897', '154677897', 'Corrientes 3251', 1429, 96, '2015-01-01', '2015-01-01', NULL,NULL, 1032, 1, 1</v>
      </c>
      <c r="AB9" s="47" t="str">
        <f t="shared" si="1"/>
        <v>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(1036, 'Tomas', 'Crouise', 'tomas.crouise@cooperancia.com', 1, '203108930289', '1985-04-08', 72, 89, 182, 185, 200, '47677897', '154677897', 'Corrientes 3251', 1429, 96, '2015-01-01', '2015-01-01', NULL,NULL, 1032, 1, 1)</v>
      </c>
    </row>
    <row r="10" spans="2:28" x14ac:dyDescent="0.25">
      <c r="B10" t="s">
        <v>1394</v>
      </c>
      <c r="C10">
        <v>1037</v>
      </c>
      <c r="D10" s="152" t="s">
        <v>290</v>
      </c>
      <c r="E10" s="152" t="s">
        <v>291</v>
      </c>
      <c r="F10" t="s">
        <v>298</v>
      </c>
      <c r="G10">
        <v>2</v>
      </c>
      <c r="H10" s="1" t="s">
        <v>1345</v>
      </c>
      <c r="I10" s="153" t="s">
        <v>1359</v>
      </c>
      <c r="J10">
        <v>72</v>
      </c>
      <c r="K10">
        <v>90</v>
      </c>
      <c r="L10">
        <v>179</v>
      </c>
      <c r="M10">
        <v>183</v>
      </c>
      <c r="N10">
        <v>200</v>
      </c>
      <c r="O10" s="1" t="s">
        <v>1383</v>
      </c>
      <c r="P10" s="1" t="s">
        <v>1374</v>
      </c>
      <c r="Q10" t="s">
        <v>1392</v>
      </c>
      <c r="R10">
        <v>1429</v>
      </c>
      <c r="S10">
        <v>96</v>
      </c>
      <c r="T10" s="1" t="s">
        <v>1393</v>
      </c>
      <c r="U10" s="1" t="s">
        <v>1393</v>
      </c>
      <c r="V10" t="s">
        <v>211</v>
      </c>
      <c r="W10" t="s">
        <v>211</v>
      </c>
      <c r="X10">
        <v>1032</v>
      </c>
      <c r="Y10">
        <v>1</v>
      </c>
      <c r="Z10">
        <v>1</v>
      </c>
      <c r="AA10" t="str">
        <f t="shared" si="0"/>
        <v>1037, 'Jennifer', 'Aniston', 'jennifer.aniston@cooperancia.com', 2, '272355893820', '1984-01-02', 72, 90, 179, 183, 200, '47677898', '154677898', 'Corrientes 3252', 1429, 96, '2015-01-01', '2015-01-01', NULL,NULL, 1032, 1, 1</v>
      </c>
      <c r="AB10" s="47" t="str">
        <f t="shared" si="1"/>
        <v>Insert Into FideiPersonalRRHH (Id, Nombre,Apellido, Email, GeneroId,NroDocumento,FechaNacimiento,NacionalidadId,NivelEducacionId,PuestoId,SectorId,LocacionId,TelefonoParticular,TelefonoCelular,Domicilio,CodigoPostal,ProvinciaId,FechaAlta,FechaIngreso,FechaEgreso,FechaBaja,ManagerId,EmpresaId,Activo) VALUES (1037, 'Jennifer', 'Aniston', 'jennifer.aniston@cooperancia.com', 2, '272355893820', '1984-01-02', 72, 90, 179, 183, 200, '47677898', '154677898', 'Corrientes 3252', 1429, 96, '2015-01-01', '2015-01-01', NULL,NULL, 1032, 1, 1)</v>
      </c>
    </row>
    <row r="13" spans="2:28" x14ac:dyDescent="0.25">
      <c r="C13">
        <v>1029</v>
      </c>
      <c r="D13">
        <v>1</v>
      </c>
      <c r="E13">
        <v>2</v>
      </c>
      <c r="F13" t="s">
        <v>19</v>
      </c>
      <c r="G13" t="s">
        <v>37</v>
      </c>
      <c r="H13">
        <v>1029</v>
      </c>
      <c r="I13" t="s">
        <v>1018</v>
      </c>
      <c r="J13" t="s">
        <v>280</v>
      </c>
      <c r="K13" t="s">
        <v>279</v>
      </c>
      <c r="L13" t="s">
        <v>1018</v>
      </c>
    </row>
    <row r="14" spans="2:28" x14ac:dyDescent="0.25">
      <c r="C14">
        <v>1030</v>
      </c>
      <c r="D14">
        <v>1</v>
      </c>
      <c r="E14">
        <v>1</v>
      </c>
      <c r="F14" t="s">
        <v>20</v>
      </c>
      <c r="G14" t="s">
        <v>37</v>
      </c>
      <c r="H14">
        <v>1030</v>
      </c>
      <c r="I14" t="s">
        <v>1019</v>
      </c>
      <c r="J14" t="s">
        <v>273</v>
      </c>
      <c r="K14" t="s">
        <v>274</v>
      </c>
      <c r="L14" t="s">
        <v>1019</v>
      </c>
    </row>
    <row r="15" spans="2:28" x14ac:dyDescent="0.25">
      <c r="C15">
        <v>1031</v>
      </c>
      <c r="D15">
        <v>1</v>
      </c>
      <c r="E15">
        <v>1</v>
      </c>
      <c r="F15" t="s">
        <v>20</v>
      </c>
      <c r="G15" t="s">
        <v>37</v>
      </c>
      <c r="H15">
        <v>1031</v>
      </c>
      <c r="I15" t="s">
        <v>292</v>
      </c>
      <c r="J15" t="s">
        <v>275</v>
      </c>
      <c r="K15" t="s">
        <v>276</v>
      </c>
      <c r="L15" t="s">
        <v>292</v>
      </c>
    </row>
    <row r="16" spans="2:28" x14ac:dyDescent="0.25">
      <c r="C16">
        <v>1032</v>
      </c>
      <c r="D16">
        <v>1</v>
      </c>
      <c r="E16">
        <v>3</v>
      </c>
      <c r="F16" t="s">
        <v>24</v>
      </c>
      <c r="G16" t="s">
        <v>37</v>
      </c>
      <c r="H16">
        <v>1032</v>
      </c>
      <c r="I16" t="s">
        <v>293</v>
      </c>
      <c r="J16" t="s">
        <v>277</v>
      </c>
      <c r="K16" t="s">
        <v>278</v>
      </c>
      <c r="L16" t="s">
        <v>293</v>
      </c>
    </row>
    <row r="17" spans="3:12" x14ac:dyDescent="0.25">
      <c r="C17">
        <v>1033</v>
      </c>
      <c r="D17">
        <v>1</v>
      </c>
      <c r="E17">
        <v>4</v>
      </c>
      <c r="F17" t="s">
        <v>25</v>
      </c>
      <c r="G17" t="s">
        <v>37</v>
      </c>
      <c r="H17">
        <v>1033</v>
      </c>
      <c r="I17" t="s">
        <v>294</v>
      </c>
      <c r="J17" t="s">
        <v>286</v>
      </c>
      <c r="K17" t="s">
        <v>281</v>
      </c>
      <c r="L17" t="s">
        <v>294</v>
      </c>
    </row>
    <row r="18" spans="3:12" x14ac:dyDescent="0.25">
      <c r="C18">
        <v>1034</v>
      </c>
      <c r="D18">
        <v>1</v>
      </c>
      <c r="E18">
        <v>2</v>
      </c>
      <c r="F18" t="s">
        <v>19</v>
      </c>
      <c r="G18" t="s">
        <v>37</v>
      </c>
      <c r="H18">
        <v>1034</v>
      </c>
      <c r="I18" t="s">
        <v>295</v>
      </c>
      <c r="J18" t="s">
        <v>282</v>
      </c>
      <c r="K18" t="s">
        <v>283</v>
      </c>
      <c r="L18" t="s">
        <v>295</v>
      </c>
    </row>
    <row r="19" spans="3:12" x14ac:dyDescent="0.25">
      <c r="C19">
        <v>1035</v>
      </c>
      <c r="D19">
        <v>1</v>
      </c>
      <c r="E19">
        <v>2</v>
      </c>
      <c r="F19" t="s">
        <v>19</v>
      </c>
      <c r="G19" t="s">
        <v>37</v>
      </c>
      <c r="H19">
        <v>1035</v>
      </c>
      <c r="I19" t="s">
        <v>296</v>
      </c>
      <c r="J19" t="s">
        <v>284</v>
      </c>
      <c r="K19" t="s">
        <v>285</v>
      </c>
      <c r="L19" t="s">
        <v>296</v>
      </c>
    </row>
    <row r="20" spans="3:12" x14ac:dyDescent="0.25">
      <c r="C20">
        <v>1036</v>
      </c>
      <c r="D20">
        <v>1</v>
      </c>
      <c r="E20">
        <v>5</v>
      </c>
      <c r="F20" t="s">
        <v>21</v>
      </c>
      <c r="G20" t="s">
        <v>37</v>
      </c>
      <c r="H20">
        <v>1036</v>
      </c>
      <c r="I20" t="s">
        <v>297</v>
      </c>
      <c r="J20" t="s">
        <v>280</v>
      </c>
      <c r="K20" t="s">
        <v>287</v>
      </c>
      <c r="L20" t="s">
        <v>297</v>
      </c>
    </row>
    <row r="21" spans="3:12" x14ac:dyDescent="0.25">
      <c r="C21">
        <v>1037</v>
      </c>
      <c r="D21">
        <v>1</v>
      </c>
      <c r="E21">
        <v>2</v>
      </c>
      <c r="F21" t="s">
        <v>19</v>
      </c>
      <c r="G21" t="s">
        <v>37</v>
      </c>
      <c r="H21">
        <v>1037</v>
      </c>
      <c r="I21" t="s">
        <v>298</v>
      </c>
      <c r="J21" t="s">
        <v>290</v>
      </c>
      <c r="K21" t="s">
        <v>291</v>
      </c>
      <c r="L21" t="s">
        <v>298</v>
      </c>
    </row>
    <row r="23" spans="3:12" x14ac:dyDescent="0.25">
      <c r="E23" s="52">
        <v>178</v>
      </c>
      <c r="F23" s="47" t="s">
        <v>1361</v>
      </c>
      <c r="G23" s="47" t="s">
        <v>20</v>
      </c>
    </row>
    <row r="24" spans="3:12" x14ac:dyDescent="0.25">
      <c r="E24" s="52">
        <v>179</v>
      </c>
      <c r="F24" s="47" t="s">
        <v>1361</v>
      </c>
      <c r="G24" s="47" t="s">
        <v>19</v>
      </c>
    </row>
    <row r="25" spans="3:12" x14ac:dyDescent="0.25">
      <c r="E25" s="52">
        <v>180</v>
      </c>
      <c r="F25" s="47" t="s">
        <v>1361</v>
      </c>
      <c r="G25" s="47" t="s">
        <v>24</v>
      </c>
    </row>
    <row r="26" spans="3:12" x14ac:dyDescent="0.25">
      <c r="E26" s="52">
        <v>181</v>
      </c>
      <c r="F26" s="47" t="s">
        <v>1361</v>
      </c>
      <c r="G26" s="47" t="s">
        <v>25</v>
      </c>
    </row>
    <row r="27" spans="3:12" x14ac:dyDescent="0.25">
      <c r="E27" s="52">
        <v>182</v>
      </c>
      <c r="F27" s="47" t="s">
        <v>1361</v>
      </c>
      <c r="G27" s="47" t="s">
        <v>21</v>
      </c>
    </row>
    <row r="28" spans="3:12" x14ac:dyDescent="0.25">
      <c r="E28" s="155">
        <v>183</v>
      </c>
      <c r="F28" s="105" t="s">
        <v>1362</v>
      </c>
      <c r="G28" s="105" t="s">
        <v>165</v>
      </c>
    </row>
    <row r="29" spans="3:12" x14ac:dyDescent="0.25">
      <c r="E29" s="155">
        <v>184</v>
      </c>
      <c r="F29" s="105" t="s">
        <v>1362</v>
      </c>
      <c r="G29" s="105" t="s">
        <v>1363</v>
      </c>
    </row>
    <row r="30" spans="3:12" x14ac:dyDescent="0.25">
      <c r="E30" s="155">
        <v>185</v>
      </c>
      <c r="F30" s="105" t="s">
        <v>1362</v>
      </c>
      <c r="G30" s="105" t="s">
        <v>1364</v>
      </c>
    </row>
    <row r="31" spans="3:12" x14ac:dyDescent="0.25">
      <c r="E31" s="155">
        <v>186</v>
      </c>
      <c r="F31" s="105" t="s">
        <v>1362</v>
      </c>
      <c r="G31" s="105" t="s">
        <v>1365</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H59"/>
  <sheetViews>
    <sheetView workbookViewId="0">
      <pane ySplit="1" topLeftCell="A5" activePane="bottomLeft" state="frozen"/>
      <selection pane="bottomLeft" activeCell="E15" sqref="E15"/>
    </sheetView>
  </sheetViews>
  <sheetFormatPr defaultRowHeight="15" x14ac:dyDescent="0.25"/>
  <cols>
    <col min="4" max="4" width="26.5703125" customWidth="1"/>
    <col min="5" max="5" width="40" customWidth="1"/>
    <col min="7" max="7" width="16.7109375" customWidth="1"/>
  </cols>
  <sheetData>
    <row r="1" spans="2:8" x14ac:dyDescent="0.25">
      <c r="C1" s="98" t="s">
        <v>58</v>
      </c>
      <c r="D1" s="98" t="s">
        <v>449</v>
      </c>
      <c r="E1" s="98" t="s">
        <v>450</v>
      </c>
      <c r="F1" s="98" t="s">
        <v>451</v>
      </c>
    </row>
    <row r="2" spans="2:8" x14ac:dyDescent="0.25">
      <c r="B2" s="99" t="s">
        <v>521</v>
      </c>
      <c r="C2" s="99">
        <v>1</v>
      </c>
      <c r="D2" s="99" t="s">
        <v>522</v>
      </c>
      <c r="E2" s="99" t="s">
        <v>527</v>
      </c>
      <c r="F2" s="99">
        <v>1</v>
      </c>
      <c r="G2" s="99" t="str">
        <f>B2&amp;C2&amp;", '"&amp;D2&amp;"', '"&amp;E2&amp;"',"&amp;F2&amp;")"</f>
        <v>INSERT INTO ComEstado (Id,NombreClave,NombreValor,Activo) VALUES (1, 'CREDITO_VISITANTE', 'Ingresado',1)</v>
      </c>
      <c r="H2" s="99"/>
    </row>
    <row r="3" spans="2:8" x14ac:dyDescent="0.25">
      <c r="B3" s="99" t="s">
        <v>521</v>
      </c>
      <c r="C3" s="99">
        <v>2</v>
      </c>
      <c r="D3" s="99" t="s">
        <v>522</v>
      </c>
      <c r="E3" s="99" t="s">
        <v>529</v>
      </c>
      <c r="F3" s="99">
        <v>1</v>
      </c>
      <c r="G3" s="99" t="str">
        <f t="shared" ref="G3:G49" si="0">B3&amp;C3&amp;", '"&amp;D3&amp;"', '"&amp;E3&amp;"',"&amp;F3&amp;")"</f>
        <v>INSERT INTO ComEstado (Id,NombreClave,NombreValor,Activo) VALUES (2, 'CREDITO_VISITANTE', 'Pendiente de Validación',1)</v>
      </c>
      <c r="H3" s="99"/>
    </row>
    <row r="4" spans="2:8" x14ac:dyDescent="0.25">
      <c r="B4" s="99" t="s">
        <v>521</v>
      </c>
      <c r="C4" s="99">
        <v>3</v>
      </c>
      <c r="D4" s="99" t="s">
        <v>522</v>
      </c>
      <c r="E4" s="99" t="s">
        <v>528</v>
      </c>
      <c r="F4" s="99">
        <v>1</v>
      </c>
      <c r="G4" s="99" t="str">
        <f t="shared" si="0"/>
        <v>INSERT INTO ComEstado (Id,NombreClave,NombreValor,Activo) VALUES (3, 'CREDITO_VISITANTE', 'Validado',1)</v>
      </c>
      <c r="H4" s="99"/>
    </row>
    <row r="5" spans="2:8" x14ac:dyDescent="0.25">
      <c r="B5" s="62" t="s">
        <v>521</v>
      </c>
      <c r="C5" s="62">
        <v>4</v>
      </c>
      <c r="D5" s="62" t="s">
        <v>523</v>
      </c>
      <c r="E5" s="62" t="s">
        <v>527</v>
      </c>
      <c r="F5" s="62">
        <v>1</v>
      </c>
      <c r="G5" s="62" t="str">
        <f t="shared" si="0"/>
        <v>INSERT INTO ComEstado (Id,NombreClave,NombreValor,Activo) VALUES (4, 'CREDITO_SOLICITUD', 'Ingresado',1)</v>
      </c>
      <c r="H5" s="62"/>
    </row>
    <row r="6" spans="2:8" x14ac:dyDescent="0.25">
      <c r="B6" s="62" t="s">
        <v>521</v>
      </c>
      <c r="C6" s="62">
        <v>5</v>
      </c>
      <c r="D6" s="62" t="s">
        <v>523</v>
      </c>
      <c r="E6" s="62" t="s">
        <v>538</v>
      </c>
      <c r="F6" s="62">
        <v>1</v>
      </c>
      <c r="G6" s="62" t="str">
        <f t="shared" si="0"/>
        <v>INSERT INTO ComEstado (Id,NombreClave,NombreValor,Activo) VALUES (5, 'CREDITO_SOLICITUD', 'Pendiente de Aprobación',1)</v>
      </c>
      <c r="H6" s="62"/>
    </row>
    <row r="7" spans="2:8" x14ac:dyDescent="0.25">
      <c r="B7" s="62" t="s">
        <v>521</v>
      </c>
      <c r="C7" s="62">
        <v>6</v>
      </c>
      <c r="D7" s="62" t="s">
        <v>523</v>
      </c>
      <c r="E7" s="62" t="s">
        <v>537</v>
      </c>
      <c r="F7" s="62">
        <v>1</v>
      </c>
      <c r="G7" s="62" t="str">
        <f t="shared" si="0"/>
        <v>INSERT INTO ComEstado (Id,NombreClave,NombreValor,Activo) VALUES (6, 'CREDITO_SOLICITUD', 'Aprobado',1)</v>
      </c>
      <c r="H7" s="62"/>
    </row>
    <row r="8" spans="2:8" x14ac:dyDescent="0.25">
      <c r="B8" s="62" t="s">
        <v>521</v>
      </c>
      <c r="C8" s="62">
        <v>7</v>
      </c>
      <c r="D8" s="62" t="s">
        <v>523</v>
      </c>
      <c r="E8" s="62" t="s">
        <v>530</v>
      </c>
      <c r="F8" s="62">
        <v>1</v>
      </c>
      <c r="G8" s="62" t="str">
        <f t="shared" si="0"/>
        <v>INSERT INTO ComEstado (Id,NombreClave,NombreValor,Activo) VALUES (7, 'CREDITO_SOLICITUD', 'Pendiente de Documentación',1)</v>
      </c>
      <c r="H8" s="62"/>
    </row>
    <row r="9" spans="2:8" x14ac:dyDescent="0.25">
      <c r="B9" s="62" t="s">
        <v>521</v>
      </c>
      <c r="C9" s="62">
        <v>8</v>
      </c>
      <c r="D9" s="62" t="s">
        <v>523</v>
      </c>
      <c r="E9" s="62" t="s">
        <v>531</v>
      </c>
      <c r="F9" s="62">
        <v>1</v>
      </c>
      <c r="G9" s="62" t="str">
        <f t="shared" si="0"/>
        <v>INSERT INTO ComEstado (Id,NombreClave,NombreValor,Activo) VALUES (8, 'CREDITO_SOLICITUD', 'En Subasta',1)</v>
      </c>
      <c r="H9" s="62"/>
    </row>
    <row r="10" spans="2:8" x14ac:dyDescent="0.25">
      <c r="B10" s="62" t="s">
        <v>521</v>
      </c>
      <c r="C10" s="62">
        <v>9</v>
      </c>
      <c r="D10" s="62" t="s">
        <v>523</v>
      </c>
      <c r="E10" s="62" t="s">
        <v>536</v>
      </c>
      <c r="F10" s="62">
        <v>1</v>
      </c>
      <c r="G10" s="62" t="str">
        <f t="shared" si="0"/>
        <v>INSERT INTO ComEstado (Id,NombreClave,NombreValor,Activo) VALUES (9, 'CREDITO_SOLICITUD', 'Fondeado',1)</v>
      </c>
      <c r="H10" s="62"/>
    </row>
    <row r="11" spans="2:8" x14ac:dyDescent="0.25">
      <c r="B11" s="62" t="s">
        <v>521</v>
      </c>
      <c r="C11" s="62">
        <v>10</v>
      </c>
      <c r="D11" s="62" t="s">
        <v>523</v>
      </c>
      <c r="E11" s="62" t="s">
        <v>532</v>
      </c>
      <c r="F11" s="62">
        <v>1</v>
      </c>
      <c r="G11" s="62" t="str">
        <f t="shared" si="0"/>
        <v>INSERT INTO ComEstado (Id,NombreClave,NombreValor,Activo) VALUES (10, 'CREDITO_SOLICITUD', 'Pendiente de Acreditación',1)</v>
      </c>
      <c r="H11" s="62"/>
    </row>
    <row r="12" spans="2:8" x14ac:dyDescent="0.25">
      <c r="B12" s="62" t="s">
        <v>521</v>
      </c>
      <c r="C12" s="62">
        <v>11</v>
      </c>
      <c r="D12" s="62" t="s">
        <v>523</v>
      </c>
      <c r="E12" s="62" t="s">
        <v>533</v>
      </c>
      <c r="F12" s="62">
        <v>1</v>
      </c>
      <c r="G12" s="62" t="str">
        <f t="shared" si="0"/>
        <v>INSERT INTO ComEstado (Id,NombreClave,NombreValor,Activo) VALUES (11, 'CREDITO_SOLICITUD', 'Acreditado',1)</v>
      </c>
      <c r="H12" s="62"/>
    </row>
    <row r="13" spans="2:8" x14ac:dyDescent="0.25">
      <c r="B13" s="62" t="s">
        <v>521</v>
      </c>
      <c r="C13" s="62">
        <v>12</v>
      </c>
      <c r="D13" s="62" t="s">
        <v>523</v>
      </c>
      <c r="E13" s="62" t="s">
        <v>534</v>
      </c>
      <c r="F13" s="62">
        <v>1</v>
      </c>
      <c r="G13" s="62" t="str">
        <f t="shared" si="0"/>
        <v>INSERT INTO ComEstado (Id,NombreClave,NombreValor,Activo) VALUES (12, 'CREDITO_SOLICITUD', 'Cancelada: Cliente no acepta las condiciones',1)</v>
      </c>
      <c r="H13" s="62"/>
    </row>
    <row r="14" spans="2:8" x14ac:dyDescent="0.25">
      <c r="B14" s="62" t="s">
        <v>521</v>
      </c>
      <c r="C14" s="62">
        <v>13</v>
      </c>
      <c r="D14" s="62" t="s">
        <v>523</v>
      </c>
      <c r="E14" s="62" t="s">
        <v>535</v>
      </c>
      <c r="F14" s="62">
        <v>1</v>
      </c>
      <c r="G14" s="62" t="str">
        <f t="shared" si="0"/>
        <v>INSERT INTO ComEstado (Id,NombreClave,NombreValor,Activo) VALUES (13, 'CREDITO_SOLICITUD', 'Finalizado',1)</v>
      </c>
      <c r="H14" s="62"/>
    </row>
    <row r="15" spans="2:8" x14ac:dyDescent="0.25">
      <c r="B15" s="62" t="s">
        <v>521</v>
      </c>
      <c r="C15" s="62">
        <v>14</v>
      </c>
      <c r="D15" s="62" t="s">
        <v>523</v>
      </c>
      <c r="E15" s="62" t="s">
        <v>1395</v>
      </c>
      <c r="F15" s="62">
        <v>1</v>
      </c>
      <c r="G15" s="62" t="str">
        <f t="shared" si="0"/>
        <v>INSERT INTO ComEstado (Id,NombreClave,NombreValor,Activo) VALUES (14, 'CREDITO_SOLICITUD', 'Eliminado',1)</v>
      </c>
      <c r="H15" s="62"/>
    </row>
    <row r="16" spans="2:8" x14ac:dyDescent="0.25">
      <c r="B16" s="96" t="s">
        <v>521</v>
      </c>
      <c r="C16" s="96">
        <v>15</v>
      </c>
      <c r="D16" s="96" t="s">
        <v>524</v>
      </c>
      <c r="E16" s="96" t="s">
        <v>527</v>
      </c>
      <c r="F16" s="96">
        <v>1</v>
      </c>
      <c r="G16" s="96" t="str">
        <f t="shared" si="0"/>
        <v>INSERT INTO ComEstado (Id,NombreClave,NombreValor,Activo) VALUES (15, 'CREDITO_CLIENTE', 'Ingresado',1)</v>
      </c>
      <c r="H16" s="96"/>
    </row>
    <row r="17" spans="2:8" x14ac:dyDescent="0.25">
      <c r="B17" s="96" t="s">
        <v>521</v>
      </c>
      <c r="C17" s="96">
        <v>16</v>
      </c>
      <c r="D17" s="96" t="s">
        <v>524</v>
      </c>
      <c r="E17" s="96" t="s">
        <v>538</v>
      </c>
      <c r="F17" s="96">
        <v>1</v>
      </c>
      <c r="G17" s="96" t="str">
        <f t="shared" si="0"/>
        <v>INSERT INTO ComEstado (Id,NombreClave,NombreValor,Activo) VALUES (16, 'CREDITO_CLIENTE', 'Pendiente de Aprobación',1)</v>
      </c>
      <c r="H17" s="96"/>
    </row>
    <row r="18" spans="2:8" x14ac:dyDescent="0.25">
      <c r="B18" s="96" t="s">
        <v>521</v>
      </c>
      <c r="C18" s="96">
        <v>17</v>
      </c>
      <c r="D18" s="96" t="s">
        <v>524</v>
      </c>
      <c r="E18" s="96" t="s">
        <v>537</v>
      </c>
      <c r="F18" s="96">
        <v>1</v>
      </c>
      <c r="G18" s="96" t="str">
        <f t="shared" si="0"/>
        <v>INSERT INTO ComEstado (Id,NombreClave,NombreValor,Activo) VALUES (17, 'CREDITO_CLIENTE', 'Aprobado',1)</v>
      </c>
      <c r="H18" s="96"/>
    </row>
    <row r="19" spans="2:8" x14ac:dyDescent="0.25">
      <c r="B19" s="100" t="s">
        <v>521</v>
      </c>
      <c r="C19" s="100">
        <v>18</v>
      </c>
      <c r="D19" s="100" t="s">
        <v>525</v>
      </c>
      <c r="E19" s="100" t="s">
        <v>539</v>
      </c>
      <c r="F19" s="100">
        <v>1</v>
      </c>
      <c r="G19" s="100" t="str">
        <f t="shared" si="0"/>
        <v>INSERT INTO ComEstado (Id,NombreClave,NombreValor,Activo) VALUES (18, 'CREDITO_SUBASTA', 'Ingrasada',1)</v>
      </c>
    </row>
    <row r="20" spans="2:8" x14ac:dyDescent="0.25">
      <c r="B20" s="100" t="s">
        <v>521</v>
      </c>
      <c r="C20" s="100">
        <v>19</v>
      </c>
      <c r="D20" s="100" t="s">
        <v>525</v>
      </c>
      <c r="E20" s="100" t="s">
        <v>540</v>
      </c>
      <c r="F20" s="100">
        <v>1</v>
      </c>
      <c r="G20" s="100" t="str">
        <f t="shared" si="0"/>
        <v>INSERT INTO ComEstado (Id,NombreClave,NombreValor,Activo) VALUES (19, 'CREDITO_SUBASTA', 'Pediente de Aprobación',1)</v>
      </c>
    </row>
    <row r="21" spans="2:8" x14ac:dyDescent="0.25">
      <c r="B21" s="100" t="s">
        <v>521</v>
      </c>
      <c r="C21" s="100">
        <v>20</v>
      </c>
      <c r="D21" s="100" t="s">
        <v>525</v>
      </c>
      <c r="E21" s="100" t="s">
        <v>537</v>
      </c>
      <c r="F21" s="100">
        <v>1</v>
      </c>
      <c r="G21" s="100" t="str">
        <f t="shared" si="0"/>
        <v>INSERT INTO ComEstado (Id,NombreClave,NombreValor,Activo) VALUES (20, 'CREDITO_SUBASTA', 'Aprobado',1)</v>
      </c>
    </row>
    <row r="22" spans="2:8" x14ac:dyDescent="0.25">
      <c r="B22" s="100" t="s">
        <v>521</v>
      </c>
      <c r="C22" s="100">
        <v>21</v>
      </c>
      <c r="D22" s="100" t="s">
        <v>525</v>
      </c>
      <c r="E22" s="100" t="s">
        <v>541</v>
      </c>
      <c r="F22" s="100">
        <v>1</v>
      </c>
      <c r="G22" s="100" t="str">
        <f t="shared" si="0"/>
        <v>INSERT INTO ComEstado (Id,NombreClave,NombreValor,Activo) VALUES (21, 'CREDITO_SUBASTA', 'Cerrada',1)</v>
      </c>
    </row>
    <row r="23" spans="2:8" x14ac:dyDescent="0.25">
      <c r="B23" s="101" t="s">
        <v>521</v>
      </c>
      <c r="C23" s="101">
        <v>22</v>
      </c>
      <c r="D23" s="101" t="s">
        <v>526</v>
      </c>
      <c r="E23" s="101" t="s">
        <v>527</v>
      </c>
      <c r="F23" s="101">
        <v>1</v>
      </c>
      <c r="G23" s="101" t="str">
        <f t="shared" si="0"/>
        <v>INSERT INTO ComEstado (Id,NombreClave,NombreValor,Activo) VALUES (22, 'CREDITO_CONTRATO', 'Ingresado',1)</v>
      </c>
    </row>
    <row r="24" spans="2:8" x14ac:dyDescent="0.25">
      <c r="B24" s="101" t="s">
        <v>521</v>
      </c>
      <c r="C24" s="101">
        <v>23</v>
      </c>
      <c r="D24" s="101" t="s">
        <v>526</v>
      </c>
      <c r="E24" s="101" t="s">
        <v>540</v>
      </c>
      <c r="F24" s="101">
        <v>1</v>
      </c>
      <c r="G24" s="101" t="str">
        <f t="shared" si="0"/>
        <v>INSERT INTO ComEstado (Id,NombreClave,NombreValor,Activo) VALUES (23, 'CREDITO_CONTRATO', 'Pediente de Aprobación',1)</v>
      </c>
    </row>
    <row r="25" spans="2:8" x14ac:dyDescent="0.25">
      <c r="B25" s="101" t="s">
        <v>521</v>
      </c>
      <c r="C25" s="101">
        <v>24</v>
      </c>
      <c r="D25" s="101" t="s">
        <v>526</v>
      </c>
      <c r="E25" s="101" t="s">
        <v>537</v>
      </c>
      <c r="F25" s="101">
        <v>1</v>
      </c>
      <c r="G25" s="101" t="str">
        <f t="shared" si="0"/>
        <v>INSERT INTO ComEstado (Id,NombreClave,NombreValor,Activo) VALUES (24, 'CREDITO_CONTRATO', 'Aprobado',1)</v>
      </c>
    </row>
    <row r="26" spans="2:8" x14ac:dyDescent="0.25">
      <c r="B26" s="101" t="s">
        <v>521</v>
      </c>
      <c r="C26" s="101">
        <v>25</v>
      </c>
      <c r="D26" s="101" t="s">
        <v>526</v>
      </c>
      <c r="E26" s="101" t="s">
        <v>542</v>
      </c>
      <c r="F26" s="101">
        <v>1</v>
      </c>
      <c r="G26" s="101" t="str">
        <f t="shared" si="0"/>
        <v>INSERT INTO ComEstado (Id,NombreClave,NombreValor,Activo) VALUES (25, 'CREDITO_CONTRATO', 'Cerrado',1)</v>
      </c>
    </row>
    <row r="27" spans="2:8" x14ac:dyDescent="0.25">
      <c r="B27" s="101" t="s">
        <v>521</v>
      </c>
      <c r="C27" s="101">
        <v>26</v>
      </c>
      <c r="D27" s="101" t="s">
        <v>526</v>
      </c>
      <c r="E27" s="101" t="s">
        <v>535</v>
      </c>
      <c r="F27" s="101">
        <v>1</v>
      </c>
      <c r="G27" s="101" t="str">
        <f t="shared" si="0"/>
        <v>INSERT INTO ComEstado (Id,NombreClave,NombreValor,Activo) VALUES (26, 'CREDITO_CONTRATO', 'Finalizado',1)</v>
      </c>
    </row>
    <row r="28" spans="2:8" x14ac:dyDescent="0.25">
      <c r="B28" s="102" t="s">
        <v>521</v>
      </c>
      <c r="C28" s="102">
        <v>27</v>
      </c>
      <c r="D28" s="102" t="s">
        <v>543</v>
      </c>
      <c r="E28" s="102" t="s">
        <v>527</v>
      </c>
      <c r="F28" s="102">
        <v>1</v>
      </c>
      <c r="G28" s="102" t="str">
        <f t="shared" si="0"/>
        <v>INSERT INTO ComEstado (Id,NombreClave,NombreValor,Activo) VALUES (27, 'CREDITO_PRESTAMO', 'Ingresado',1)</v>
      </c>
    </row>
    <row r="29" spans="2:8" x14ac:dyDescent="0.25">
      <c r="B29" s="102" t="s">
        <v>521</v>
      </c>
      <c r="C29" s="102">
        <v>28</v>
      </c>
      <c r="D29" s="102" t="s">
        <v>543</v>
      </c>
      <c r="E29" s="102" t="s">
        <v>545</v>
      </c>
      <c r="F29" s="102">
        <v>1</v>
      </c>
      <c r="G29" s="102" t="str">
        <f t="shared" si="0"/>
        <v>INSERT INTO ComEstado (Id,NombreClave,NombreValor,Activo) VALUES (28, 'CREDITO_PRESTAMO', 'Pendiente de Desembolso',1)</v>
      </c>
    </row>
    <row r="30" spans="2:8" x14ac:dyDescent="0.25">
      <c r="B30" s="102" t="s">
        <v>521</v>
      </c>
      <c r="C30" s="102">
        <v>29</v>
      </c>
      <c r="D30" s="102" t="s">
        <v>543</v>
      </c>
      <c r="E30" s="102" t="s">
        <v>544</v>
      </c>
      <c r="F30" s="102">
        <v>1</v>
      </c>
      <c r="G30" s="102" t="str">
        <f t="shared" si="0"/>
        <v>INSERT INTO ComEstado (Id,NombreClave,NombreValor,Activo) VALUES (29, 'CREDITO_PRESTAMO', 'Desembolsado',1)</v>
      </c>
    </row>
    <row r="31" spans="2:8" x14ac:dyDescent="0.25">
      <c r="B31" s="102" t="s">
        <v>521</v>
      </c>
      <c r="C31" s="102">
        <v>30</v>
      </c>
      <c r="D31" s="102" t="s">
        <v>543</v>
      </c>
      <c r="E31" s="102" t="s">
        <v>546</v>
      </c>
      <c r="F31" s="102">
        <v>1</v>
      </c>
      <c r="G31" s="102" t="str">
        <f t="shared" si="0"/>
        <v>INSERT INTO ComEstado (Id,NombreClave,NombreValor,Activo) VALUES (30, 'CREDITO_PRESTAMO', 'FInalizado',1)</v>
      </c>
    </row>
    <row r="32" spans="2:8" x14ac:dyDescent="0.25">
      <c r="B32" s="103" t="s">
        <v>521</v>
      </c>
      <c r="C32" s="103">
        <v>31</v>
      </c>
      <c r="D32" s="103" t="s">
        <v>860</v>
      </c>
      <c r="E32" s="103" t="s">
        <v>861</v>
      </c>
      <c r="F32" s="103">
        <v>1</v>
      </c>
      <c r="G32" s="103" t="str">
        <f t="shared" si="0"/>
        <v>INSERT INTO ComEstado (Id,NombreClave,NombreValor,Activo) VALUES (31, 'CREDITO_PRES_CUOTA', 'No Vencida',1)</v>
      </c>
    </row>
    <row r="33" spans="2:7" x14ac:dyDescent="0.25">
      <c r="B33" s="103" t="s">
        <v>521</v>
      </c>
      <c r="C33" s="103">
        <v>32</v>
      </c>
      <c r="D33" s="103" t="s">
        <v>860</v>
      </c>
      <c r="E33" s="103" t="s">
        <v>862</v>
      </c>
      <c r="F33" s="103">
        <v>1</v>
      </c>
      <c r="G33" s="103" t="str">
        <f t="shared" si="0"/>
        <v>INSERT INTO ComEstado (Id,NombreClave,NombreValor,Activo) VALUES (32, 'CREDITO_PRES_CUOTA', 'Pendiente de Pago',1)</v>
      </c>
    </row>
    <row r="34" spans="2:7" x14ac:dyDescent="0.25">
      <c r="B34" s="103" t="s">
        <v>521</v>
      </c>
      <c r="C34" s="103">
        <v>33</v>
      </c>
      <c r="D34" s="103" t="s">
        <v>860</v>
      </c>
      <c r="E34" s="103" t="s">
        <v>863</v>
      </c>
      <c r="F34" s="103">
        <v>1</v>
      </c>
      <c r="G34" s="103" t="str">
        <f t="shared" si="0"/>
        <v>INSERT INTO ComEstado (Id,NombreClave,NombreValor,Activo) VALUES (33, 'CREDITO_PRES_CUOTA', 'Pagada',1)</v>
      </c>
    </row>
    <row r="35" spans="2:7" x14ac:dyDescent="0.25">
      <c r="B35" s="103" t="s">
        <v>521</v>
      </c>
      <c r="C35" s="103">
        <v>34</v>
      </c>
      <c r="D35" s="103" t="s">
        <v>860</v>
      </c>
      <c r="E35" s="103" t="s">
        <v>864</v>
      </c>
      <c r="F35" s="103">
        <v>1</v>
      </c>
      <c r="G35" s="103" t="str">
        <f t="shared" si="0"/>
        <v>INSERT INTO ComEstado (Id,NombreClave,NombreValor,Activo) VALUES (34, 'CREDITO_PRES_CUOTA', 'Pago Parcial',1)</v>
      </c>
    </row>
    <row r="36" spans="2:7" x14ac:dyDescent="0.25">
      <c r="B36" s="103" t="s">
        <v>521</v>
      </c>
      <c r="C36" s="103">
        <v>35</v>
      </c>
      <c r="D36" s="103" t="s">
        <v>860</v>
      </c>
      <c r="E36" s="103" t="s">
        <v>865</v>
      </c>
      <c r="F36" s="103">
        <v>1</v>
      </c>
      <c r="G36" s="103" t="str">
        <f t="shared" si="0"/>
        <v>INSERT INTO ComEstado (Id,NombreClave,NombreValor,Activo) VALUES (35, 'CREDITO_PRES_CUOTA', 'Atraso Mayor a 30 días',1)</v>
      </c>
    </row>
    <row r="37" spans="2:7" x14ac:dyDescent="0.25">
      <c r="B37" s="103" t="s">
        <v>521</v>
      </c>
      <c r="C37" s="103">
        <v>36</v>
      </c>
      <c r="D37" s="103" t="s">
        <v>860</v>
      </c>
      <c r="E37" s="103" t="s">
        <v>866</v>
      </c>
      <c r="F37" s="103">
        <v>1</v>
      </c>
      <c r="G37" s="103" t="str">
        <f t="shared" si="0"/>
        <v>INSERT INTO ComEstado (Id,NombreClave,NombreValor,Activo) VALUES (36, 'CREDITO_PRES_CUOTA', 'Atraso Mayor a 90 días',1)</v>
      </c>
    </row>
    <row r="38" spans="2:7" x14ac:dyDescent="0.25">
      <c r="B38" s="103" t="s">
        <v>521</v>
      </c>
      <c r="C38" s="103">
        <v>37</v>
      </c>
      <c r="D38" s="103" t="s">
        <v>860</v>
      </c>
      <c r="E38" s="103" t="s">
        <v>867</v>
      </c>
      <c r="F38" s="103">
        <v>1</v>
      </c>
      <c r="G38" s="103" t="str">
        <f t="shared" si="0"/>
        <v>INSERT INTO ComEstado (Id,NombreClave,NombreValor,Activo) VALUES (37, 'CREDITO_PRES_CUOTA', 'Atraso Mayor a 150 días',1)</v>
      </c>
    </row>
    <row r="39" spans="2:7" x14ac:dyDescent="0.25">
      <c r="B39" s="103" t="s">
        <v>521</v>
      </c>
      <c r="C39" s="103">
        <v>38</v>
      </c>
      <c r="D39" s="103" t="s">
        <v>860</v>
      </c>
      <c r="E39" s="103" t="s">
        <v>868</v>
      </c>
      <c r="F39" s="103">
        <v>1</v>
      </c>
      <c r="G39" s="103" t="str">
        <f t="shared" si="0"/>
        <v>INSERT INTO ComEstado (Id,NombreClave,NombreValor,Activo) VALUES (38, 'CREDITO_PRES_CUOTA', 'Atraso Mayor a 180 días',1)</v>
      </c>
    </row>
    <row r="40" spans="2:7" x14ac:dyDescent="0.25">
      <c r="B40" s="104" t="s">
        <v>521</v>
      </c>
      <c r="C40" s="104">
        <v>39</v>
      </c>
      <c r="D40" s="104" t="s">
        <v>869</v>
      </c>
      <c r="E40" s="104" t="s">
        <v>527</v>
      </c>
      <c r="F40" s="104">
        <v>1</v>
      </c>
      <c r="G40" s="104" t="str">
        <f t="shared" si="0"/>
        <v>INSERT INTO ComEstado (Id,NombreClave,NombreValor,Activo) VALUES (39, 'INVERSOR_CLIENTE', 'Ingresado',1)</v>
      </c>
    </row>
    <row r="41" spans="2:7" x14ac:dyDescent="0.25">
      <c r="B41" s="104" t="s">
        <v>521</v>
      </c>
      <c r="C41" s="104">
        <v>40</v>
      </c>
      <c r="D41" s="104" t="s">
        <v>869</v>
      </c>
      <c r="E41" s="104" t="s">
        <v>538</v>
      </c>
      <c r="F41" s="104">
        <v>1</v>
      </c>
      <c r="G41" s="104" t="str">
        <f t="shared" si="0"/>
        <v>INSERT INTO ComEstado (Id,NombreClave,NombreValor,Activo) VALUES (40, 'INVERSOR_CLIENTE', 'Pendiente de Aprobación',1)</v>
      </c>
    </row>
    <row r="42" spans="2:7" x14ac:dyDescent="0.25">
      <c r="B42" s="104" t="s">
        <v>521</v>
      </c>
      <c r="C42" s="104">
        <v>41</v>
      </c>
      <c r="D42" s="104" t="s">
        <v>869</v>
      </c>
      <c r="E42" s="104" t="s">
        <v>537</v>
      </c>
      <c r="F42" s="104">
        <v>1</v>
      </c>
      <c r="G42" s="104" t="str">
        <f t="shared" si="0"/>
        <v>INSERT INTO ComEstado (Id,NombreClave,NombreValor,Activo) VALUES (41, 'INVERSOR_CLIENTE', 'Aprobado',1)</v>
      </c>
    </row>
    <row r="43" spans="2:7" x14ac:dyDescent="0.25">
      <c r="B43" s="104" t="s">
        <v>521</v>
      </c>
      <c r="C43" s="104">
        <v>42</v>
      </c>
      <c r="D43" s="104" t="s">
        <v>869</v>
      </c>
      <c r="E43" s="104" t="s">
        <v>870</v>
      </c>
      <c r="F43" s="104">
        <v>1</v>
      </c>
      <c r="G43" s="104" t="str">
        <f t="shared" si="0"/>
        <v>INSERT INTO ComEstado (Id,NombreClave,NombreValor,Activo) VALUES (42, 'INVERSOR_CLIENTE', 'Suspendido Momentanemente',1)</v>
      </c>
    </row>
    <row r="44" spans="2:7" x14ac:dyDescent="0.25">
      <c r="B44" s="100" t="s">
        <v>521</v>
      </c>
      <c r="C44" s="100">
        <v>43</v>
      </c>
      <c r="D44" s="100" t="s">
        <v>525</v>
      </c>
      <c r="E44" s="100" t="s">
        <v>871</v>
      </c>
      <c r="F44" s="100">
        <v>1</v>
      </c>
      <c r="G44" s="100" t="str">
        <f t="shared" si="0"/>
        <v>INSERT INTO ComEstado (Id,NombreClave,NombreValor,Activo) VALUES (43, 'CREDITO_SUBASTA', 'Pendiente de Transferencia',1)</v>
      </c>
    </row>
    <row r="45" spans="2:7" x14ac:dyDescent="0.25">
      <c r="B45" s="100" t="s">
        <v>521</v>
      </c>
      <c r="C45" s="100">
        <v>44</v>
      </c>
      <c r="D45" s="100" t="s">
        <v>525</v>
      </c>
      <c r="E45" s="100" t="s">
        <v>534</v>
      </c>
      <c r="F45" s="100">
        <v>1</v>
      </c>
      <c r="G45" s="100" t="str">
        <f t="shared" si="0"/>
        <v>INSERT INTO ComEstado (Id,NombreClave,NombreValor,Activo) VALUES (44, 'CREDITO_SUBASTA', 'Cancelada: Cliente no acepta las condiciones',1)</v>
      </c>
    </row>
    <row r="46" spans="2:7" x14ac:dyDescent="0.25">
      <c r="B46" s="105" t="s">
        <v>521</v>
      </c>
      <c r="C46" s="105">
        <v>45</v>
      </c>
      <c r="D46" s="105" t="s">
        <v>872</v>
      </c>
      <c r="E46" s="105" t="s">
        <v>527</v>
      </c>
      <c r="F46" s="105">
        <v>1</v>
      </c>
      <c r="G46" s="105" t="str">
        <f t="shared" si="0"/>
        <v>INSERT INTO ComEstado (Id,NombreClave,NombreValor,Activo) VALUES (45, 'INVERSOR_VISITANTE', 'Ingresado',1)</v>
      </c>
    </row>
    <row r="47" spans="2:7" x14ac:dyDescent="0.25">
      <c r="B47" s="105" t="s">
        <v>521</v>
      </c>
      <c r="C47" s="105">
        <v>46</v>
      </c>
      <c r="D47" s="105" t="s">
        <v>872</v>
      </c>
      <c r="E47" s="105" t="s">
        <v>538</v>
      </c>
      <c r="F47" s="105">
        <v>1</v>
      </c>
      <c r="G47" s="105" t="str">
        <f t="shared" si="0"/>
        <v>INSERT INTO ComEstado (Id,NombreClave,NombreValor,Activo) VALUES (46, 'INVERSOR_VISITANTE', 'Pendiente de Aprobación',1)</v>
      </c>
    </row>
    <row r="48" spans="2:7" x14ac:dyDescent="0.25">
      <c r="B48" s="105" t="s">
        <v>521</v>
      </c>
      <c r="C48" s="105">
        <v>47</v>
      </c>
      <c r="D48" s="105" t="s">
        <v>872</v>
      </c>
      <c r="E48" s="105" t="s">
        <v>537</v>
      </c>
      <c r="F48" s="105">
        <v>1</v>
      </c>
      <c r="G48" s="105" t="str">
        <f t="shared" si="0"/>
        <v>INSERT INTO ComEstado (Id,NombreClave,NombreValor,Activo) VALUES (47, 'INVERSOR_VISITANTE', 'Aprobado',1)</v>
      </c>
    </row>
    <row r="49" spans="2:8" x14ac:dyDescent="0.25">
      <c r="B49" s="105" t="s">
        <v>521</v>
      </c>
      <c r="C49" s="105">
        <v>48</v>
      </c>
      <c r="D49" s="105" t="s">
        <v>872</v>
      </c>
      <c r="E49" s="105" t="s">
        <v>870</v>
      </c>
      <c r="F49" s="105">
        <v>1</v>
      </c>
      <c r="G49" s="105" t="str">
        <f t="shared" si="0"/>
        <v>INSERT INTO ComEstado (Id,NombreClave,NombreValor,Activo) VALUES (48, 'INVERSOR_VISITANTE', 'Suspendido Momentanemente',1)</v>
      </c>
    </row>
    <row r="50" spans="2:8" x14ac:dyDescent="0.25">
      <c r="B50" s="100" t="s">
        <v>521</v>
      </c>
      <c r="C50" s="100">
        <v>49</v>
      </c>
      <c r="D50" s="100" t="s">
        <v>873</v>
      </c>
      <c r="E50" s="100" t="s">
        <v>874</v>
      </c>
      <c r="F50" s="100">
        <v>1</v>
      </c>
      <c r="G50" s="100" t="str">
        <f t="shared" ref="G50:G53" si="1">B50&amp;C50&amp;", '"&amp;D50&amp;"', '"&amp;E50&amp;"',"&amp;F50&amp;")"</f>
        <v>INSERT INTO ComEstado (Id,NombreClave,NombreValor,Activo) VALUES (49, 'CREDITO_SUBASTAOFERTA', 'Participa Total',1)</v>
      </c>
    </row>
    <row r="51" spans="2:8" x14ac:dyDescent="0.25">
      <c r="B51" s="100" t="s">
        <v>521</v>
      </c>
      <c r="C51" s="100">
        <v>50</v>
      </c>
      <c r="D51" s="100" t="s">
        <v>873</v>
      </c>
      <c r="E51" s="100" t="s">
        <v>875</v>
      </c>
      <c r="F51" s="100">
        <v>1</v>
      </c>
      <c r="G51" s="100" t="str">
        <f t="shared" si="1"/>
        <v>INSERT INTO ComEstado (Id,NombreClave,NombreValor,Activo) VALUES (50, 'CREDITO_SUBASTAOFERTA', 'Participa Parcial',1)</v>
      </c>
    </row>
    <row r="52" spans="2:8" x14ac:dyDescent="0.25">
      <c r="B52" s="100" t="s">
        <v>521</v>
      </c>
      <c r="C52" s="100">
        <v>51</v>
      </c>
      <c r="D52" s="100" t="s">
        <v>873</v>
      </c>
      <c r="E52" s="100" t="s">
        <v>876</v>
      </c>
      <c r="F52" s="100">
        <v>1</v>
      </c>
      <c r="G52" s="100" t="str">
        <f t="shared" si="1"/>
        <v>INSERT INTO ComEstado (Id,NombreClave,NombreValor,Activo) VALUES (51, 'CREDITO_SUBASTAOFERTA', 'Desplazada',1)</v>
      </c>
    </row>
    <row r="53" spans="2:8" x14ac:dyDescent="0.25">
      <c r="B53" s="100" t="s">
        <v>521</v>
      </c>
      <c r="C53" s="100">
        <v>52</v>
      </c>
      <c r="D53" s="100" t="s">
        <v>873</v>
      </c>
      <c r="E53" s="100" t="s">
        <v>877</v>
      </c>
      <c r="F53" s="100">
        <v>1</v>
      </c>
      <c r="G53" s="100" t="str">
        <f t="shared" si="1"/>
        <v>INSERT INTO ComEstado (Id,NombreClave,NombreValor,Activo) VALUES (52, 'CREDITO_SUBASTAOFERTA', 'Rechazada',1)</v>
      </c>
    </row>
    <row r="54" spans="2:8" x14ac:dyDescent="0.25">
      <c r="B54" s="100" t="s">
        <v>521</v>
      </c>
      <c r="C54" s="100">
        <v>53</v>
      </c>
      <c r="D54" s="100" t="s">
        <v>873</v>
      </c>
      <c r="E54" s="100" t="s">
        <v>878</v>
      </c>
      <c r="F54" s="100">
        <v>1</v>
      </c>
      <c r="G54" s="100" t="str">
        <f t="shared" ref="G54:G55" si="2">B54&amp;C54&amp;", '"&amp;D54&amp;"', '"&amp;E54&amp;"',"&amp;F54&amp;")"</f>
        <v>INSERT INTO ComEstado (Id,NombreClave,NombreValor,Activo) VALUES (53, 'CREDITO_SUBASTAOFERTA', 'Retornada al Inversor',1)</v>
      </c>
    </row>
    <row r="55" spans="2:8" x14ac:dyDescent="0.25">
      <c r="B55" s="121" t="s">
        <v>521</v>
      </c>
      <c r="C55" s="121">
        <v>54</v>
      </c>
      <c r="D55" s="121" t="s">
        <v>1058</v>
      </c>
      <c r="E55" s="121" t="s">
        <v>1061</v>
      </c>
      <c r="F55" s="121">
        <v>1</v>
      </c>
      <c r="G55" s="121" t="str">
        <f t="shared" si="2"/>
        <v>INSERT INTO ComEstado (Id,NombreClave,NombreValor,Activo) VALUES (54, 'BANCO_CUENTA', 'Ingresada',1)</v>
      </c>
    </row>
    <row r="56" spans="2:8" x14ac:dyDescent="0.25">
      <c r="B56" s="121" t="s">
        <v>521</v>
      </c>
      <c r="C56" s="121">
        <v>55</v>
      </c>
      <c r="D56" s="121" t="s">
        <v>1058</v>
      </c>
      <c r="E56" s="121" t="s">
        <v>1059</v>
      </c>
      <c r="F56" s="121">
        <v>1</v>
      </c>
      <c r="G56" s="121" t="str">
        <f t="shared" ref="G56:G59" si="3">B56&amp;C56&amp;", '"&amp;D56&amp;"', '"&amp;E56&amp;"',"&amp;F56&amp;")"</f>
        <v>INSERT INTO ComEstado (Id,NombreClave,NombreValor,Activo) VALUES (55, 'BANCO_CUENTA', 'Abierta',1)</v>
      </c>
    </row>
    <row r="57" spans="2:8" x14ac:dyDescent="0.25">
      <c r="B57" s="121" t="s">
        <v>521</v>
      </c>
      <c r="C57" s="121">
        <v>56</v>
      </c>
      <c r="D57" s="121" t="s">
        <v>1058</v>
      </c>
      <c r="E57" s="121" t="s">
        <v>541</v>
      </c>
      <c r="F57" s="121">
        <v>1</v>
      </c>
      <c r="G57" s="121" t="str">
        <f t="shared" si="3"/>
        <v>INSERT INTO ComEstado (Id,NombreClave,NombreValor,Activo) VALUES (56, 'BANCO_CUENTA', 'Cerrada',1)</v>
      </c>
    </row>
    <row r="58" spans="2:8" x14ac:dyDescent="0.25">
      <c r="B58" s="121" t="s">
        <v>521</v>
      </c>
      <c r="C58" s="121">
        <v>57</v>
      </c>
      <c r="D58" s="121" t="s">
        <v>1058</v>
      </c>
      <c r="E58" s="121" t="s">
        <v>1060</v>
      </c>
      <c r="F58" s="121">
        <v>1</v>
      </c>
      <c r="G58" s="121" t="str">
        <f t="shared" si="3"/>
        <v>INSERT INTO ComEstado (Id,NombreClave,NombreValor,Activo) VALUES (57, 'BANCO_CUENTA', 'Bloqueada',1)</v>
      </c>
    </row>
    <row r="59" spans="2:8" x14ac:dyDescent="0.25">
      <c r="B59" s="99" t="s">
        <v>521</v>
      </c>
      <c r="C59" s="99">
        <v>58</v>
      </c>
      <c r="D59" s="99" t="s">
        <v>522</v>
      </c>
      <c r="E59" s="99" t="s">
        <v>1094</v>
      </c>
      <c r="F59" s="99">
        <v>1</v>
      </c>
      <c r="G59" s="99" t="str">
        <f t="shared" si="3"/>
        <v>INSERT INTO ComEstado (Id,NombreClave,NombreValor,Activo) VALUES (58, 'CREDITO_VISITANTE', 'Inválido',1)</v>
      </c>
      <c r="H59" s="99"/>
    </row>
  </sheetData>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I12"/>
  <sheetViews>
    <sheetView topLeftCell="B1" workbookViewId="0">
      <selection activeCell="D14" sqref="D14"/>
    </sheetView>
  </sheetViews>
  <sheetFormatPr defaultRowHeight="15" x14ac:dyDescent="0.25"/>
  <cols>
    <col min="2" max="2" width="21.42578125" customWidth="1"/>
    <col min="3" max="3" width="21" bestFit="1" customWidth="1"/>
    <col min="4" max="4" width="56.7109375" customWidth="1"/>
    <col min="5" max="5" width="6.5703125" bestFit="1" customWidth="1"/>
  </cols>
  <sheetData>
    <row r="1" spans="2:9" x14ac:dyDescent="0.25">
      <c r="C1" s="63" t="s">
        <v>574</v>
      </c>
      <c r="D1" s="63" t="s">
        <v>60</v>
      </c>
      <c r="E1" s="63" t="s">
        <v>451</v>
      </c>
      <c r="F1" s="2"/>
      <c r="G1" s="2"/>
      <c r="H1" s="2"/>
      <c r="I1" s="2"/>
    </row>
    <row r="2" spans="2:9" x14ac:dyDescent="0.25">
      <c r="B2" t="s">
        <v>573</v>
      </c>
      <c r="C2" s="2" t="s">
        <v>586</v>
      </c>
      <c r="D2" s="2" t="s">
        <v>585</v>
      </c>
      <c r="E2" s="2">
        <v>1</v>
      </c>
      <c r="F2" s="2" t="str">
        <f>B2&amp;"('"&amp;C2&amp;"', '"&amp;D2&amp;"', "&amp;E2&amp;")"</f>
        <v>INSERT INTO [ComTipoMovimiento] ([Nombre],[Descripcion],[Activo]) VALUES('Ingreso de fondos', 'Ingreso de fondos mediante transferencia bancaria', 1)</v>
      </c>
      <c r="G2" s="2"/>
      <c r="H2" s="2"/>
      <c r="I2" s="2"/>
    </row>
    <row r="3" spans="2:9" x14ac:dyDescent="0.25">
      <c r="B3" t="s">
        <v>573</v>
      </c>
      <c r="C3" s="2" t="s">
        <v>581</v>
      </c>
      <c r="D3" s="2" t="s">
        <v>578</v>
      </c>
      <c r="E3" s="2">
        <v>1</v>
      </c>
      <c r="F3" s="2" t="str">
        <f t="shared" ref="F3:F12" si="0">B3&amp;"('"&amp;C3&amp;"', '"&amp;D3&amp;"', "&amp;E3&amp;")"</f>
        <v>INSERT INTO [ComTipoMovimiento] ([Nombre],[Descripcion],[Activo]) VALUES('Retorno por cuota', 'Pago de Cuota Retorno al Inversor', 1)</v>
      </c>
      <c r="G3" s="2"/>
      <c r="H3" s="2"/>
      <c r="I3" s="2"/>
    </row>
    <row r="4" spans="2:9" x14ac:dyDescent="0.25">
      <c r="B4" t="s">
        <v>573</v>
      </c>
      <c r="C4" s="2" t="s">
        <v>582</v>
      </c>
      <c r="D4" s="2" t="s">
        <v>577</v>
      </c>
      <c r="E4" s="2">
        <v>1</v>
      </c>
      <c r="F4" s="2" t="str">
        <f t="shared" si="0"/>
        <v>INSERT INTO [ComTipoMovimiento] ([Nombre],[Descripcion],[Activo]) VALUES('Comisión Cooperancia', 'Cobro de Comisión por pago del Prestamo', 1)</v>
      </c>
      <c r="G4" s="2"/>
      <c r="H4" s="2"/>
      <c r="I4" s="2"/>
    </row>
    <row r="5" spans="2:9" x14ac:dyDescent="0.25">
      <c r="B5" t="s">
        <v>573</v>
      </c>
      <c r="C5" s="2" t="s">
        <v>579</v>
      </c>
      <c r="D5" s="2" t="s">
        <v>580</v>
      </c>
      <c r="E5" s="2">
        <v>1</v>
      </c>
      <c r="F5" s="2" t="str">
        <f t="shared" si="0"/>
        <v>INSERT INTO [ComTipoMovimiento] ([Nombre],[Descripcion],[Activo]) VALUES('Gastos', 'Cobro de Gastos', 1)</v>
      </c>
      <c r="G5" s="2"/>
      <c r="H5" s="2"/>
      <c r="I5" s="2"/>
    </row>
    <row r="6" spans="2:9" x14ac:dyDescent="0.25">
      <c r="B6" t="s">
        <v>573</v>
      </c>
      <c r="C6" s="2" t="s">
        <v>584</v>
      </c>
      <c r="D6" s="2" t="s">
        <v>583</v>
      </c>
      <c r="E6" s="2">
        <v>1</v>
      </c>
      <c r="F6" s="2" t="str">
        <f t="shared" si="0"/>
        <v>INSERT INTO [ComTipoMovimiento] ([Nombre],[Descripcion],[Activo]) VALUES('Cargo Mora', 'Cargo por gestión de cuotas en mora', 1)</v>
      </c>
      <c r="G6" s="2"/>
      <c r="H6" s="2"/>
      <c r="I6" s="2"/>
    </row>
    <row r="7" spans="2:9" x14ac:dyDescent="0.25">
      <c r="B7" t="s">
        <v>573</v>
      </c>
      <c r="C7" s="2" t="s">
        <v>587</v>
      </c>
      <c r="D7" s="2" t="s">
        <v>588</v>
      </c>
      <c r="E7" s="2">
        <v>1</v>
      </c>
      <c r="F7" s="2" t="str">
        <f t="shared" si="0"/>
        <v>INSERT INTO [ComTipoMovimiento] ([Nombre],[Descripcion],[Activo]) VALUES('Adhesión al fideicomiso', ' Adhesión al fideicomiso: Cargos de adhesión', 1)</v>
      </c>
      <c r="G7" s="2"/>
      <c r="H7" s="2"/>
      <c r="I7" s="2"/>
    </row>
    <row r="8" spans="2:9" x14ac:dyDescent="0.25">
      <c r="B8" t="s">
        <v>573</v>
      </c>
      <c r="C8" s="2" t="s">
        <v>632</v>
      </c>
      <c r="D8" s="2" t="s">
        <v>633</v>
      </c>
      <c r="E8" s="2">
        <v>1</v>
      </c>
      <c r="F8" s="2" t="str">
        <f t="shared" si="0"/>
        <v>INSERT INTO [ComTipoMovimiento] ([Nombre],[Descripcion],[Activo]) VALUES('Retorno del Capital por cuota ', 'Pago del Capital de la Cuota Retorno al Inversor', 1)</v>
      </c>
      <c r="G8" s="2"/>
      <c r="H8" s="2"/>
      <c r="I8" s="2"/>
    </row>
    <row r="9" spans="2:9" x14ac:dyDescent="0.25">
      <c r="B9" t="s">
        <v>573</v>
      </c>
      <c r="C9" s="2" t="s">
        <v>634</v>
      </c>
      <c r="D9" s="2" t="s">
        <v>635</v>
      </c>
      <c r="E9" s="2">
        <v>1</v>
      </c>
      <c r="F9" s="2" t="str">
        <f t="shared" si="0"/>
        <v>INSERT INTO [ComTipoMovimiento] ([Nombre],[Descripcion],[Activo]) VALUES('Retorno de Punitorios', 'Pago de Interes Punitorios Retorno al Inversor', 1)</v>
      </c>
      <c r="G9" s="2"/>
      <c r="H9" s="2"/>
      <c r="I9" s="2"/>
    </row>
    <row r="10" spans="2:9" x14ac:dyDescent="0.25">
      <c r="B10" t="s">
        <v>573</v>
      </c>
      <c r="C10" s="2" t="s">
        <v>636</v>
      </c>
      <c r="D10" s="2" t="s">
        <v>637</v>
      </c>
      <c r="E10" s="2">
        <v>1</v>
      </c>
      <c r="F10" s="2" t="str">
        <f t="shared" si="0"/>
        <v>INSERT INTO [ComTipoMovimiento] ([Nombre],[Descripcion],[Activo]) VALUES('Cobro de Punitorios', 'Cobro de Punitorios al Deudor', 1)</v>
      </c>
      <c r="G10" s="2"/>
      <c r="H10" s="2"/>
      <c r="I10" s="2"/>
    </row>
    <row r="11" spans="2:9" x14ac:dyDescent="0.25">
      <c r="B11" t="s">
        <v>573</v>
      </c>
      <c r="C11" s="2"/>
      <c r="D11" s="2"/>
      <c r="E11" s="2">
        <v>1</v>
      </c>
      <c r="F11" s="2" t="str">
        <f t="shared" si="0"/>
        <v>INSERT INTO [ComTipoMovimiento] ([Nombre],[Descripcion],[Activo]) VALUES('', '', 1)</v>
      </c>
      <c r="G11" s="2"/>
      <c r="H11" s="2"/>
      <c r="I11" s="2"/>
    </row>
    <row r="12" spans="2:9" x14ac:dyDescent="0.25">
      <c r="B12" t="s">
        <v>573</v>
      </c>
      <c r="C12" s="2"/>
      <c r="D12" s="2" t="s">
        <v>575</v>
      </c>
      <c r="E12" s="2">
        <v>1</v>
      </c>
      <c r="F12" s="2" t="str">
        <f t="shared" si="0"/>
        <v>INSERT INTO [ComTipoMovimiento] ([Nombre],[Descripcion],[Activo]) VALUES('', 'Adhesion Al FideiComiso', 1)</v>
      </c>
      <c r="G12" s="2"/>
      <c r="H12" s="2"/>
      <c r="I12" s="2"/>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9"/>
  <sheetViews>
    <sheetView zoomScale="90" zoomScaleNormal="90" workbookViewId="0">
      <selection activeCell="B9" sqref="B9"/>
    </sheetView>
  </sheetViews>
  <sheetFormatPr defaultRowHeight="15" x14ac:dyDescent="0.25"/>
  <cols>
    <col min="1" max="1" width="47" bestFit="1" customWidth="1"/>
    <col min="2" max="2" width="25.140625" bestFit="1" customWidth="1"/>
    <col min="3" max="3" width="85.28515625" bestFit="1" customWidth="1"/>
  </cols>
  <sheetData>
    <row r="2" spans="1:3" x14ac:dyDescent="0.25">
      <c r="A2" t="s">
        <v>18</v>
      </c>
      <c r="B2" t="s">
        <v>20</v>
      </c>
      <c r="C2" t="str">
        <f>A2&amp;"'"&amp;B2&amp;"','Cooperancia')"</f>
        <v>INSERT INTO SegRole (Name,Application) VALUES ('Administrador del Negocio','Cooperancia')</v>
      </c>
    </row>
    <row r="3" spans="1:3" x14ac:dyDescent="0.25">
      <c r="A3" t="s">
        <v>18</v>
      </c>
      <c r="B3" t="s">
        <v>19</v>
      </c>
      <c r="C3" t="str">
        <f t="shared" ref="C3:C9" si="0">A3&amp;"'"&amp;B3&amp;"','Cooperancia')"</f>
        <v>INSERT INTO SegRole (Name,Application) VALUES ('Atencion al Cliente','Cooperancia')</v>
      </c>
    </row>
    <row r="4" spans="1:3" x14ac:dyDescent="0.25">
      <c r="A4" t="s">
        <v>18</v>
      </c>
      <c r="B4" t="s">
        <v>24</v>
      </c>
      <c r="C4" t="str">
        <f t="shared" si="0"/>
        <v>INSERT INTO SegRole (Name,Application) VALUES ('Gerente General','Cooperancia')</v>
      </c>
    </row>
    <row r="5" spans="1:3" x14ac:dyDescent="0.25">
      <c r="A5" t="s">
        <v>18</v>
      </c>
      <c r="B5" t="s">
        <v>25</v>
      </c>
      <c r="C5" t="str">
        <f t="shared" si="0"/>
        <v>INSERT INTO SegRole (Name,Application) VALUES ('Gerente Riesgo Crediticio','Cooperancia')</v>
      </c>
    </row>
    <row r="6" spans="1:3" x14ac:dyDescent="0.25">
      <c r="A6" t="s">
        <v>18</v>
      </c>
      <c r="B6" t="s">
        <v>21</v>
      </c>
      <c r="C6" t="str">
        <f t="shared" si="0"/>
        <v>INSERT INTO SegRole (Name,Application) VALUES ('Administrador del Sistema','Cooperancia')</v>
      </c>
    </row>
    <row r="7" spans="1:3" x14ac:dyDescent="0.25">
      <c r="A7" t="s">
        <v>18</v>
      </c>
      <c r="B7" t="s">
        <v>26</v>
      </c>
      <c r="C7" t="str">
        <f t="shared" si="0"/>
        <v>INSERT INTO SegRole (Name,Application) VALUES ('Cliente Crédito','Cooperancia')</v>
      </c>
    </row>
    <row r="8" spans="1:3" x14ac:dyDescent="0.25">
      <c r="A8" t="s">
        <v>18</v>
      </c>
      <c r="B8" t="s">
        <v>22</v>
      </c>
      <c r="C8" t="str">
        <f t="shared" si="0"/>
        <v>INSERT INTO SegRole (Name,Application) VALUES ('Cliente Inversor','Cooperancia')</v>
      </c>
    </row>
    <row r="9" spans="1:3" x14ac:dyDescent="0.25">
      <c r="A9" t="s">
        <v>18</v>
      </c>
      <c r="B9" t="s">
        <v>23</v>
      </c>
      <c r="C9" t="str">
        <f t="shared" si="0"/>
        <v>INSERT INTO SegRole (Name,Application) VALUES ('Visitante','Cooperancia')</v>
      </c>
    </row>
  </sheetData>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34"/>
  <sheetViews>
    <sheetView topLeftCell="A22" workbookViewId="0">
      <selection activeCell="I33" sqref="I33"/>
    </sheetView>
  </sheetViews>
  <sheetFormatPr defaultRowHeight="15" x14ac:dyDescent="0.25"/>
  <cols>
    <col min="2" max="2" width="18.5703125" customWidth="1"/>
    <col min="3" max="3" width="56.85546875" customWidth="1"/>
    <col min="4" max="6" width="12.85546875" customWidth="1"/>
    <col min="7" max="8" width="15.140625" customWidth="1"/>
    <col min="9" max="11" width="15" customWidth="1"/>
    <col min="12" max="12" width="21.42578125" customWidth="1"/>
    <col min="13" max="17" width="12.85546875" customWidth="1"/>
  </cols>
  <sheetData>
    <row r="2" spans="2:17" x14ac:dyDescent="0.25">
      <c r="B2" s="65" t="s">
        <v>589</v>
      </c>
      <c r="C2" s="65" t="s">
        <v>590</v>
      </c>
      <c r="D2" s="65" t="s">
        <v>591</v>
      </c>
      <c r="E2" s="70">
        <v>0.02</v>
      </c>
      <c r="F2" s="70"/>
      <c r="G2" s="65" t="s">
        <v>592</v>
      </c>
      <c r="H2" s="70">
        <v>0.02</v>
      </c>
      <c r="I2" s="65" t="s">
        <v>593</v>
      </c>
      <c r="J2" s="65" t="s">
        <v>609</v>
      </c>
      <c r="K2" s="71" t="s">
        <v>594</v>
      </c>
      <c r="L2" s="65" t="s">
        <v>594</v>
      </c>
      <c r="M2" s="65" t="s">
        <v>595</v>
      </c>
      <c r="N2" s="65" t="s">
        <v>596</v>
      </c>
      <c r="O2" s="65" t="s">
        <v>597</v>
      </c>
      <c r="P2" s="65" t="s">
        <v>598</v>
      </c>
      <c r="Q2" s="65" t="s">
        <v>599</v>
      </c>
    </row>
    <row r="3" spans="2:17" ht="15.75" x14ac:dyDescent="0.25">
      <c r="B3" s="2" t="s">
        <v>600</v>
      </c>
      <c r="C3" s="66">
        <v>2.72</v>
      </c>
      <c r="D3" s="73">
        <v>7.48</v>
      </c>
      <c r="E3" s="74">
        <f t="shared" ref="E3:E8" si="0">$E$2*D3</f>
        <v>0.14960000000000001</v>
      </c>
      <c r="F3" s="75">
        <f>D3-E3</f>
        <v>7.3304</v>
      </c>
      <c r="G3" s="66">
        <v>0</v>
      </c>
      <c r="H3" s="66">
        <f t="shared" ref="H3:H9" si="1">$H$2*J3</f>
        <v>0.20400000000000001</v>
      </c>
      <c r="I3" s="66">
        <v>0.2</v>
      </c>
      <c r="J3" s="72">
        <f>C3+D3</f>
        <v>10.200000000000001</v>
      </c>
      <c r="K3" s="66">
        <f>J3-I3</f>
        <v>10.000000000000002</v>
      </c>
      <c r="L3" s="66">
        <v>10</v>
      </c>
      <c r="M3" s="69" t="s">
        <v>607</v>
      </c>
      <c r="N3" s="67">
        <v>42016</v>
      </c>
      <c r="O3" s="2" t="s">
        <v>576</v>
      </c>
      <c r="P3" s="66">
        <v>200</v>
      </c>
      <c r="Q3" s="68">
        <v>0.44900000000000001</v>
      </c>
    </row>
    <row r="4" spans="2:17" ht="15.75" x14ac:dyDescent="0.25">
      <c r="B4" s="2" t="s">
        <v>601</v>
      </c>
      <c r="C4" s="66">
        <v>4.21</v>
      </c>
      <c r="D4" s="73">
        <v>4.91</v>
      </c>
      <c r="E4" s="74">
        <f t="shared" si="0"/>
        <v>9.820000000000001E-2</v>
      </c>
      <c r="F4" s="75">
        <f t="shared" ref="F4:F9" si="2">D4-E4</f>
        <v>4.8117999999999999</v>
      </c>
      <c r="G4" s="66">
        <v>0</v>
      </c>
      <c r="H4" s="66">
        <f t="shared" si="1"/>
        <v>0.18240000000000003</v>
      </c>
      <c r="I4" s="66">
        <v>0.18</v>
      </c>
      <c r="J4" s="72">
        <f t="shared" ref="J4:J9" si="3">C4+D4</f>
        <v>9.120000000000001</v>
      </c>
      <c r="K4" s="66">
        <f t="shared" ref="K4:K9" si="4">J4-I4</f>
        <v>8.9400000000000013</v>
      </c>
      <c r="L4" s="66">
        <v>8.94</v>
      </c>
      <c r="M4" s="69" t="s">
        <v>608</v>
      </c>
      <c r="N4" s="67">
        <v>42012</v>
      </c>
      <c r="O4" s="2" t="s">
        <v>576</v>
      </c>
      <c r="P4" s="66">
        <v>150</v>
      </c>
      <c r="Q4" s="68">
        <v>0.39300000000000002</v>
      </c>
    </row>
    <row r="5" spans="2:17" ht="15.75" x14ac:dyDescent="0.25">
      <c r="B5" s="2" t="s">
        <v>602</v>
      </c>
      <c r="C5" s="66">
        <v>3.55</v>
      </c>
      <c r="D5" s="73">
        <v>7.5</v>
      </c>
      <c r="E5" s="74">
        <f t="shared" si="0"/>
        <v>0.15</v>
      </c>
      <c r="F5" s="75">
        <f t="shared" si="2"/>
        <v>7.35</v>
      </c>
      <c r="G5" s="66">
        <v>0</v>
      </c>
      <c r="H5" s="66">
        <f t="shared" si="1"/>
        <v>0.22100000000000003</v>
      </c>
      <c r="I5" s="66">
        <v>0.22</v>
      </c>
      <c r="J5" s="72">
        <f t="shared" si="3"/>
        <v>11.05</v>
      </c>
      <c r="K5" s="66">
        <f t="shared" si="4"/>
        <v>10.83</v>
      </c>
      <c r="L5" s="66">
        <v>10.83</v>
      </c>
      <c r="M5" s="69" t="s">
        <v>607</v>
      </c>
      <c r="N5" s="67">
        <v>42016</v>
      </c>
      <c r="O5" s="2" t="s">
        <v>576</v>
      </c>
      <c r="P5" s="66">
        <v>234</v>
      </c>
      <c r="Q5" s="68">
        <v>0.38500000000000001</v>
      </c>
    </row>
    <row r="6" spans="2:17" ht="15.75" x14ac:dyDescent="0.25">
      <c r="B6" s="2" t="s">
        <v>603</v>
      </c>
      <c r="C6" s="66">
        <v>2.7</v>
      </c>
      <c r="D6" s="73">
        <v>7.55</v>
      </c>
      <c r="E6" s="74">
        <f t="shared" si="0"/>
        <v>0.151</v>
      </c>
      <c r="F6" s="75">
        <f t="shared" si="2"/>
        <v>7.399</v>
      </c>
      <c r="G6" s="66">
        <v>0</v>
      </c>
      <c r="H6" s="66">
        <f t="shared" si="1"/>
        <v>0.20500000000000002</v>
      </c>
      <c r="I6" s="66">
        <v>0.21</v>
      </c>
      <c r="J6" s="72">
        <f t="shared" si="3"/>
        <v>10.25</v>
      </c>
      <c r="K6" s="66">
        <f t="shared" si="4"/>
        <v>10.039999999999999</v>
      </c>
      <c r="L6" s="66">
        <v>10.039999999999999</v>
      </c>
      <c r="M6" s="69" t="s">
        <v>607</v>
      </c>
      <c r="N6" s="67">
        <v>42013</v>
      </c>
      <c r="O6" s="2" t="s">
        <v>576</v>
      </c>
      <c r="P6" s="66">
        <v>200</v>
      </c>
      <c r="Q6" s="68">
        <v>0.45300000000000001</v>
      </c>
    </row>
    <row r="7" spans="2:17" ht="15.75" x14ac:dyDescent="0.25">
      <c r="B7" s="2" t="s">
        <v>604</v>
      </c>
      <c r="C7" s="66">
        <v>3.63</v>
      </c>
      <c r="D7" s="73">
        <v>7.74</v>
      </c>
      <c r="E7" s="74">
        <f t="shared" si="0"/>
        <v>0.15480000000000002</v>
      </c>
      <c r="F7" s="75">
        <f t="shared" si="2"/>
        <v>7.5852000000000004</v>
      </c>
      <c r="G7" s="66">
        <v>0</v>
      </c>
      <c r="H7" s="66">
        <f t="shared" si="1"/>
        <v>0.22740000000000002</v>
      </c>
      <c r="I7" s="66">
        <v>0.23</v>
      </c>
      <c r="J7" s="72">
        <f t="shared" si="3"/>
        <v>11.370000000000001</v>
      </c>
      <c r="K7" s="66">
        <f t="shared" si="4"/>
        <v>11.14</v>
      </c>
      <c r="L7" s="66">
        <v>11.14</v>
      </c>
      <c r="M7" s="69" t="s">
        <v>607</v>
      </c>
      <c r="N7" s="67">
        <v>42009</v>
      </c>
      <c r="O7" s="2" t="s">
        <v>576</v>
      </c>
      <c r="P7" s="66">
        <v>240</v>
      </c>
      <c r="Q7" s="68">
        <v>0.38700000000000001</v>
      </c>
    </row>
    <row r="8" spans="2:17" ht="15.75" x14ac:dyDescent="0.25">
      <c r="B8" s="2" t="s">
        <v>605</v>
      </c>
      <c r="C8" s="66">
        <v>5.36</v>
      </c>
      <c r="D8" s="73">
        <v>7.27</v>
      </c>
      <c r="E8" s="74">
        <f t="shared" si="0"/>
        <v>0.1454</v>
      </c>
      <c r="F8" s="75">
        <f t="shared" si="2"/>
        <v>7.1245999999999992</v>
      </c>
      <c r="G8" s="66">
        <v>0</v>
      </c>
      <c r="H8" s="66">
        <f t="shared" si="1"/>
        <v>0.25259999999999999</v>
      </c>
      <c r="I8" s="66">
        <v>0.25</v>
      </c>
      <c r="J8" s="72">
        <f t="shared" si="3"/>
        <v>12.629999999999999</v>
      </c>
      <c r="K8" s="66">
        <f t="shared" si="4"/>
        <v>12.379999999999999</v>
      </c>
      <c r="L8" s="66">
        <v>12.38</v>
      </c>
      <c r="M8" s="69" t="s">
        <v>608</v>
      </c>
      <c r="N8" s="67">
        <v>42013</v>
      </c>
      <c r="O8" s="2" t="s">
        <v>576</v>
      </c>
      <c r="P8" s="66">
        <v>200</v>
      </c>
      <c r="Q8" s="68">
        <v>0.436</v>
      </c>
    </row>
    <row r="9" spans="2:17" ht="15.75" x14ac:dyDescent="0.25">
      <c r="B9" s="2" t="s">
        <v>606</v>
      </c>
      <c r="C9" s="66">
        <v>1.34</v>
      </c>
      <c r="D9" s="73">
        <v>3.82</v>
      </c>
      <c r="E9" s="74">
        <f>$E$2*D9</f>
        <v>7.6399999999999996E-2</v>
      </c>
      <c r="F9" s="75">
        <f t="shared" si="2"/>
        <v>3.7435999999999998</v>
      </c>
      <c r="G9" s="66">
        <v>0</v>
      </c>
      <c r="H9" s="66">
        <f t="shared" si="1"/>
        <v>0.1032</v>
      </c>
      <c r="I9" s="66">
        <v>0.1</v>
      </c>
      <c r="J9" s="72">
        <f t="shared" si="3"/>
        <v>5.16</v>
      </c>
      <c r="K9" s="66">
        <f t="shared" si="4"/>
        <v>5.0600000000000005</v>
      </c>
      <c r="L9" s="66">
        <v>5.0599999999999996</v>
      </c>
      <c r="M9" s="69" t="s">
        <v>607</v>
      </c>
      <c r="N9" s="67">
        <v>42016</v>
      </c>
      <c r="O9" s="2" t="s">
        <v>576</v>
      </c>
      <c r="P9" s="66">
        <v>100</v>
      </c>
      <c r="Q9" s="68">
        <v>0.45800000000000002</v>
      </c>
    </row>
    <row r="15" spans="2:17" x14ac:dyDescent="0.25">
      <c r="B15" s="80">
        <v>42012.476388888892</v>
      </c>
      <c r="C15" t="s">
        <v>614</v>
      </c>
      <c r="D15" s="81">
        <v>14.38</v>
      </c>
      <c r="F15" s="64">
        <v>0.28999999999999998</v>
      </c>
      <c r="G15">
        <v>0</v>
      </c>
      <c r="H15" s="64">
        <v>7149.85</v>
      </c>
      <c r="I15" s="64">
        <f t="shared" ref="I15:I27" si="5">-F15+G15+I16</f>
        <v>7149.8500000000022</v>
      </c>
    </row>
    <row r="16" spans="2:17" x14ac:dyDescent="0.25">
      <c r="B16" s="80">
        <v>42011.518750000003</v>
      </c>
      <c r="C16" t="s">
        <v>615</v>
      </c>
      <c r="D16" s="81">
        <v>9.31</v>
      </c>
      <c r="F16">
        <v>0</v>
      </c>
      <c r="G16" s="64">
        <v>5.2</v>
      </c>
      <c r="H16" s="64">
        <v>7150.14</v>
      </c>
      <c r="I16" s="64">
        <f t="shared" si="5"/>
        <v>7150.1400000000021</v>
      </c>
    </row>
    <row r="17" spans="2:9" x14ac:dyDescent="0.25">
      <c r="B17" s="80">
        <v>42011.518750000003</v>
      </c>
      <c r="C17" t="s">
        <v>616</v>
      </c>
      <c r="D17" s="81">
        <v>9.31</v>
      </c>
      <c r="F17" s="64">
        <v>0.19</v>
      </c>
      <c r="G17">
        <v>0</v>
      </c>
      <c r="H17" s="64">
        <v>7144.94</v>
      </c>
      <c r="I17" s="64">
        <f t="shared" si="5"/>
        <v>7144.9400000000023</v>
      </c>
    </row>
    <row r="18" spans="2:9" x14ac:dyDescent="0.25">
      <c r="B18" s="80">
        <v>42011.507638888892</v>
      </c>
      <c r="C18" t="s">
        <v>617</v>
      </c>
      <c r="D18" s="81">
        <v>8.15</v>
      </c>
      <c r="F18" s="64">
        <v>0.16</v>
      </c>
      <c r="G18">
        <v>0</v>
      </c>
      <c r="H18" s="64">
        <v>7145.13</v>
      </c>
      <c r="I18" s="64">
        <f t="shared" si="5"/>
        <v>7145.1300000000019</v>
      </c>
    </row>
    <row r="19" spans="2:9" x14ac:dyDescent="0.25">
      <c r="B19" s="80">
        <v>42011.507638888892</v>
      </c>
      <c r="C19" t="s">
        <v>618</v>
      </c>
      <c r="D19" s="81">
        <v>8.15</v>
      </c>
      <c r="F19">
        <v>0</v>
      </c>
      <c r="G19" s="64">
        <v>3.54</v>
      </c>
      <c r="H19" s="64">
        <v>7145.29</v>
      </c>
      <c r="I19" s="64">
        <f t="shared" si="5"/>
        <v>7145.2900000000018</v>
      </c>
    </row>
    <row r="20" spans="2:9" x14ac:dyDescent="0.25">
      <c r="B20" s="80">
        <v>42010.620833333334</v>
      </c>
      <c r="C20" t="s">
        <v>619</v>
      </c>
      <c r="D20" s="81">
        <v>10.25</v>
      </c>
      <c r="F20">
        <v>0</v>
      </c>
      <c r="G20" s="64">
        <v>7.55</v>
      </c>
      <c r="H20" s="64">
        <v>7141.75</v>
      </c>
      <c r="I20" s="64">
        <f t="shared" si="5"/>
        <v>7141.7500000000018</v>
      </c>
    </row>
    <row r="21" spans="2:9" x14ac:dyDescent="0.25">
      <c r="B21" s="80">
        <v>42010.620833333334</v>
      </c>
      <c r="C21" t="s">
        <v>620</v>
      </c>
      <c r="D21" s="81">
        <v>10.25</v>
      </c>
      <c r="F21" s="64">
        <v>0.21</v>
      </c>
      <c r="G21">
        <v>0</v>
      </c>
      <c r="H21" s="64">
        <v>7134.2</v>
      </c>
      <c r="I21" s="64">
        <f t="shared" si="5"/>
        <v>7134.2000000000016</v>
      </c>
    </row>
    <row r="22" spans="2:9" x14ac:dyDescent="0.25">
      <c r="B22" s="80">
        <v>42010.540972222225</v>
      </c>
      <c r="C22" t="s">
        <v>621</v>
      </c>
      <c r="D22" s="81">
        <v>24.61</v>
      </c>
      <c r="F22">
        <v>0</v>
      </c>
      <c r="G22" s="64">
        <v>8.02</v>
      </c>
      <c r="H22" s="64">
        <v>7134.41</v>
      </c>
      <c r="I22" s="64">
        <f t="shared" si="5"/>
        <v>7134.4100000000017</v>
      </c>
    </row>
    <row r="23" spans="2:9" x14ac:dyDescent="0.25">
      <c r="B23" s="82">
        <v>42010.540972222225</v>
      </c>
      <c r="C23" s="83" t="s">
        <v>622</v>
      </c>
      <c r="D23" s="84">
        <v>24.61</v>
      </c>
      <c r="E23" s="83"/>
      <c r="F23" s="85">
        <v>0.49</v>
      </c>
      <c r="G23">
        <v>0</v>
      </c>
      <c r="H23" s="64">
        <v>7126.39</v>
      </c>
      <c r="I23" s="64">
        <f t="shared" si="5"/>
        <v>7126.3900000000012</v>
      </c>
    </row>
    <row r="24" spans="2:9" x14ac:dyDescent="0.25">
      <c r="B24" s="80">
        <v>42010.523611111108</v>
      </c>
      <c r="C24" t="s">
        <v>623</v>
      </c>
      <c r="D24" s="81">
        <v>14.3</v>
      </c>
      <c r="F24">
        <v>0</v>
      </c>
      <c r="G24" s="64">
        <v>7.4</v>
      </c>
      <c r="H24" s="64">
        <v>7126.88</v>
      </c>
      <c r="I24" s="64">
        <f t="shared" si="5"/>
        <v>7126.880000000001</v>
      </c>
    </row>
    <row r="25" spans="2:9" x14ac:dyDescent="0.25">
      <c r="B25" s="82">
        <v>42010.523611111108</v>
      </c>
      <c r="C25" s="83" t="s">
        <v>624</v>
      </c>
      <c r="D25" s="84">
        <v>14.3</v>
      </c>
      <c r="E25" s="83"/>
      <c r="F25" s="85">
        <v>0.28999999999999998</v>
      </c>
      <c r="G25">
        <v>0</v>
      </c>
      <c r="H25" s="64">
        <v>7119.48</v>
      </c>
      <c r="I25" s="64">
        <f t="shared" si="5"/>
        <v>7119.4800000000014</v>
      </c>
    </row>
    <row r="26" spans="2:9" x14ac:dyDescent="0.25">
      <c r="B26" s="80">
        <v>42010.46597222222</v>
      </c>
      <c r="C26" t="s">
        <v>625</v>
      </c>
      <c r="D26" s="81">
        <v>11.37</v>
      </c>
      <c r="F26">
        <v>0</v>
      </c>
      <c r="G26" s="64">
        <v>7.74</v>
      </c>
      <c r="H26" s="64">
        <v>7119.77</v>
      </c>
      <c r="I26" s="64">
        <f t="shared" si="5"/>
        <v>7119.7700000000013</v>
      </c>
    </row>
    <row r="27" spans="2:9" x14ac:dyDescent="0.25">
      <c r="B27" s="82">
        <v>42010.46597222222</v>
      </c>
      <c r="C27" s="83" t="s">
        <v>626</v>
      </c>
      <c r="D27" s="84">
        <v>11.37</v>
      </c>
      <c r="E27" s="83"/>
      <c r="F27" s="85">
        <v>0.23</v>
      </c>
      <c r="G27">
        <v>0</v>
      </c>
      <c r="H27" s="64">
        <v>7112.03</v>
      </c>
      <c r="I27" s="64">
        <f t="shared" si="5"/>
        <v>7112.0300000000016</v>
      </c>
    </row>
    <row r="28" spans="2:9" x14ac:dyDescent="0.25">
      <c r="B28" s="80">
        <v>42009.479861111111</v>
      </c>
      <c r="C28" t="s">
        <v>627</v>
      </c>
      <c r="D28" s="81">
        <v>9.58</v>
      </c>
      <c r="F28">
        <v>0</v>
      </c>
      <c r="G28" s="64">
        <v>5.01</v>
      </c>
      <c r="H28" s="64">
        <v>7112.26</v>
      </c>
      <c r="I28" s="64">
        <f t="shared" ref="I28:I32" si="6">-F28+G28+I29</f>
        <v>7112.2600000000011</v>
      </c>
    </row>
    <row r="29" spans="2:9" x14ac:dyDescent="0.25">
      <c r="B29" s="82">
        <v>42009.479861111111</v>
      </c>
      <c r="C29" s="83" t="s">
        <v>628</v>
      </c>
      <c r="D29" s="84">
        <v>9.58</v>
      </c>
      <c r="E29" s="83"/>
      <c r="F29" s="85">
        <v>0.19</v>
      </c>
      <c r="G29">
        <v>0</v>
      </c>
      <c r="H29" s="64">
        <v>7107.25</v>
      </c>
      <c r="I29" s="64">
        <f t="shared" si="6"/>
        <v>7107.2500000000009</v>
      </c>
    </row>
    <row r="30" spans="2:9" x14ac:dyDescent="0.25">
      <c r="B30" s="82">
        <v>42009.428472222222</v>
      </c>
      <c r="C30" s="83" t="s">
        <v>629</v>
      </c>
      <c r="D30" s="83"/>
      <c r="E30" s="83"/>
      <c r="F30" s="85">
        <v>7.2</v>
      </c>
      <c r="G30">
        <v>0</v>
      </c>
      <c r="H30" s="64">
        <v>7107.44</v>
      </c>
      <c r="I30" s="64">
        <f t="shared" si="6"/>
        <v>7107.4400000000005</v>
      </c>
    </row>
    <row r="31" spans="2:9" x14ac:dyDescent="0.25">
      <c r="B31" s="80">
        <v>42009.428472222222</v>
      </c>
      <c r="C31" t="s">
        <v>629</v>
      </c>
      <c r="F31">
        <v>0</v>
      </c>
      <c r="G31" s="64">
        <v>1200</v>
      </c>
      <c r="H31" s="64">
        <v>7114.64</v>
      </c>
      <c r="I31" s="64">
        <f t="shared" si="6"/>
        <v>7114.64</v>
      </c>
    </row>
    <row r="32" spans="2:9" x14ac:dyDescent="0.25">
      <c r="B32" s="82">
        <v>41977.430555555555</v>
      </c>
      <c r="C32" s="83" t="s">
        <v>630</v>
      </c>
      <c r="D32" s="83"/>
      <c r="E32" s="83"/>
      <c r="F32" s="85">
        <v>49.36</v>
      </c>
      <c r="G32">
        <v>0</v>
      </c>
      <c r="H32" s="64">
        <v>5914.64</v>
      </c>
      <c r="I32" s="64">
        <f t="shared" si="6"/>
        <v>5914.64</v>
      </c>
    </row>
    <row r="33" spans="2:9" x14ac:dyDescent="0.25">
      <c r="B33" s="82">
        <v>41977.430555555555</v>
      </c>
      <c r="C33" s="83" t="s">
        <v>631</v>
      </c>
      <c r="D33" s="83"/>
      <c r="E33" s="83"/>
      <c r="F33" s="85">
        <v>36</v>
      </c>
      <c r="G33" s="83">
        <v>0</v>
      </c>
      <c r="H33" s="64">
        <v>5964</v>
      </c>
      <c r="I33" s="64">
        <f>-F33+G33+I34</f>
        <v>5964</v>
      </c>
    </row>
    <row r="34" spans="2:9" x14ac:dyDescent="0.25">
      <c r="B34" s="80">
        <v>41977.430555555555</v>
      </c>
      <c r="C34" t="s">
        <v>631</v>
      </c>
      <c r="F34">
        <v>0</v>
      </c>
      <c r="G34" s="64">
        <v>6000</v>
      </c>
      <c r="H34" s="64">
        <v>6000</v>
      </c>
      <c r="I34" s="64">
        <f>-F34+G34</f>
        <v>6000</v>
      </c>
    </row>
  </sheetData>
  <pageMargins left="0.7" right="0.7" top="0.75" bottom="0.75" header="0.3" footer="0.3"/>
  <pageSetup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38"/>
  <sheetViews>
    <sheetView workbookViewId="0">
      <selection activeCell="B4" sqref="B4"/>
    </sheetView>
  </sheetViews>
  <sheetFormatPr defaultRowHeight="15" x14ac:dyDescent="0.25"/>
  <cols>
    <col min="2" max="2" width="12" customWidth="1"/>
    <col min="3" max="3" width="12.7109375" customWidth="1"/>
    <col min="4" max="4" width="12" customWidth="1"/>
    <col min="6" max="6" width="9.7109375" bestFit="1" customWidth="1"/>
  </cols>
  <sheetData>
    <row r="1" spans="1:6" ht="18.75" x14ac:dyDescent="0.3">
      <c r="B1" s="160" t="s">
        <v>600</v>
      </c>
      <c r="C1" s="160"/>
      <c r="D1" s="160"/>
      <c r="E1" s="77" t="s">
        <v>613</v>
      </c>
      <c r="F1" s="78">
        <v>0.44900000000000001</v>
      </c>
    </row>
    <row r="2" spans="1:6" ht="30" x14ac:dyDescent="0.25">
      <c r="B2" s="76" t="s">
        <v>610</v>
      </c>
      <c r="C2" s="76" t="s">
        <v>611</v>
      </c>
      <c r="D2" s="76" t="s">
        <v>612</v>
      </c>
    </row>
    <row r="3" spans="1:6" x14ac:dyDescent="0.25">
      <c r="A3">
        <v>1</v>
      </c>
      <c r="B3" s="66">
        <v>10.199999999999999</v>
      </c>
      <c r="C3" s="66">
        <v>2.72</v>
      </c>
      <c r="D3" s="79">
        <v>7.48</v>
      </c>
    </row>
    <row r="4" spans="1:6" x14ac:dyDescent="0.25">
      <c r="A4">
        <v>2</v>
      </c>
      <c r="B4" s="66">
        <v>10.199999999999999</v>
      </c>
      <c r="C4" s="66">
        <v>2.82</v>
      </c>
      <c r="D4" s="79">
        <v>7.38</v>
      </c>
    </row>
    <row r="5" spans="1:6" x14ac:dyDescent="0.25">
      <c r="A5">
        <v>3</v>
      </c>
      <c r="B5" s="66">
        <v>10.199999999999999</v>
      </c>
      <c r="C5" s="66">
        <v>2.93</v>
      </c>
      <c r="D5" s="79">
        <v>7.28</v>
      </c>
    </row>
    <row r="6" spans="1:6" x14ac:dyDescent="0.25">
      <c r="A6">
        <v>4</v>
      </c>
      <c r="B6" s="66">
        <v>10.199999999999999</v>
      </c>
      <c r="C6" s="66">
        <v>3.04</v>
      </c>
      <c r="D6" s="79">
        <v>7.17</v>
      </c>
    </row>
    <row r="7" spans="1:6" x14ac:dyDescent="0.25">
      <c r="A7">
        <v>5</v>
      </c>
      <c r="B7" s="66">
        <v>10.199999999999999</v>
      </c>
      <c r="C7" s="66">
        <v>3.15</v>
      </c>
      <c r="D7" s="79">
        <v>7.05</v>
      </c>
    </row>
    <row r="8" spans="1:6" x14ac:dyDescent="0.25">
      <c r="A8">
        <v>6</v>
      </c>
      <c r="B8" s="66">
        <v>10.199999999999999</v>
      </c>
      <c r="C8" s="66">
        <v>3.27</v>
      </c>
      <c r="D8" s="79">
        <v>6.94</v>
      </c>
    </row>
    <row r="9" spans="1:6" x14ac:dyDescent="0.25">
      <c r="A9">
        <v>7</v>
      </c>
      <c r="B9" s="66">
        <v>10.199999999999999</v>
      </c>
      <c r="C9" s="66">
        <v>3.39</v>
      </c>
      <c r="D9" s="79">
        <v>6.81</v>
      </c>
    </row>
    <row r="10" spans="1:6" x14ac:dyDescent="0.25">
      <c r="A10">
        <v>8</v>
      </c>
      <c r="B10" s="66">
        <v>10.199999999999999</v>
      </c>
      <c r="C10" s="66">
        <v>3.52</v>
      </c>
      <c r="D10" s="79">
        <v>6.69</v>
      </c>
    </row>
    <row r="11" spans="1:6" x14ac:dyDescent="0.25">
      <c r="A11">
        <v>9</v>
      </c>
      <c r="B11" s="66">
        <v>10.199999999999999</v>
      </c>
      <c r="C11" s="66">
        <v>3.65</v>
      </c>
      <c r="D11" s="79">
        <v>6.55</v>
      </c>
    </row>
    <row r="12" spans="1:6" x14ac:dyDescent="0.25">
      <c r="A12">
        <v>10</v>
      </c>
      <c r="B12" s="66">
        <v>10.199999999999999</v>
      </c>
      <c r="C12" s="66">
        <v>3.78</v>
      </c>
      <c r="D12" s="79">
        <v>6.42</v>
      </c>
    </row>
    <row r="13" spans="1:6" x14ac:dyDescent="0.25">
      <c r="A13">
        <v>11</v>
      </c>
      <c r="B13" s="66">
        <v>10.199999999999999</v>
      </c>
      <c r="C13" s="66">
        <v>3.93</v>
      </c>
      <c r="D13" s="79">
        <v>6.28</v>
      </c>
    </row>
    <row r="14" spans="1:6" x14ac:dyDescent="0.25">
      <c r="A14">
        <v>12</v>
      </c>
      <c r="B14" s="66">
        <v>10.199999999999999</v>
      </c>
      <c r="C14" s="66">
        <v>4.07</v>
      </c>
      <c r="D14" s="79">
        <v>6.13</v>
      </c>
    </row>
    <row r="15" spans="1:6" x14ac:dyDescent="0.25">
      <c r="A15">
        <v>13</v>
      </c>
      <c r="B15" s="66">
        <v>10.199999999999999</v>
      </c>
      <c r="C15" s="66">
        <v>4.22</v>
      </c>
      <c r="D15" s="79">
        <v>5.98</v>
      </c>
    </row>
    <row r="16" spans="1:6" x14ac:dyDescent="0.25">
      <c r="A16">
        <v>14</v>
      </c>
      <c r="B16" s="66">
        <v>10.199999999999999</v>
      </c>
      <c r="C16" s="66">
        <v>4.38</v>
      </c>
      <c r="D16" s="79">
        <v>5.82</v>
      </c>
    </row>
    <row r="17" spans="1:4" x14ac:dyDescent="0.25">
      <c r="A17">
        <v>15</v>
      </c>
      <c r="B17" s="66">
        <v>10.199999999999999</v>
      </c>
      <c r="C17" s="66">
        <v>4.55</v>
      </c>
      <c r="D17" s="79">
        <v>5.66</v>
      </c>
    </row>
    <row r="18" spans="1:4" x14ac:dyDescent="0.25">
      <c r="A18">
        <v>16</v>
      </c>
      <c r="B18" s="66">
        <v>10.199999999999999</v>
      </c>
      <c r="C18" s="66">
        <v>4.72</v>
      </c>
      <c r="D18" s="79">
        <v>5.49</v>
      </c>
    </row>
    <row r="19" spans="1:4" x14ac:dyDescent="0.25">
      <c r="A19">
        <v>17</v>
      </c>
      <c r="B19" s="66">
        <v>10.199999999999999</v>
      </c>
      <c r="C19" s="66">
        <v>4.8899999999999997</v>
      </c>
      <c r="D19" s="79">
        <v>5.31</v>
      </c>
    </row>
    <row r="20" spans="1:4" x14ac:dyDescent="0.25">
      <c r="A20">
        <v>18</v>
      </c>
      <c r="B20" s="66">
        <v>10.199999999999999</v>
      </c>
      <c r="C20" s="66">
        <v>5.08</v>
      </c>
      <c r="D20" s="79">
        <v>5.13</v>
      </c>
    </row>
    <row r="21" spans="1:4" x14ac:dyDescent="0.25">
      <c r="A21">
        <v>19</v>
      </c>
      <c r="B21" s="66">
        <v>10.199999999999999</v>
      </c>
      <c r="C21" s="66">
        <v>5.27</v>
      </c>
      <c r="D21" s="79">
        <v>4.9400000000000004</v>
      </c>
    </row>
    <row r="22" spans="1:4" x14ac:dyDescent="0.25">
      <c r="A22">
        <v>20</v>
      </c>
      <c r="B22" s="66">
        <v>10.199999999999999</v>
      </c>
      <c r="C22" s="66">
        <v>5.46</v>
      </c>
      <c r="D22" s="79">
        <v>4.74</v>
      </c>
    </row>
    <row r="23" spans="1:4" x14ac:dyDescent="0.25">
      <c r="A23">
        <v>21</v>
      </c>
      <c r="B23" s="66">
        <v>10.199999999999999</v>
      </c>
      <c r="C23" s="66">
        <v>5.67</v>
      </c>
      <c r="D23" s="79">
        <v>4.53</v>
      </c>
    </row>
    <row r="24" spans="1:4" x14ac:dyDescent="0.25">
      <c r="A24">
        <v>22</v>
      </c>
      <c r="B24" s="66">
        <v>10.199999999999999</v>
      </c>
      <c r="C24" s="66">
        <v>5.88</v>
      </c>
      <c r="D24" s="79">
        <v>4.32</v>
      </c>
    </row>
    <row r="25" spans="1:4" x14ac:dyDescent="0.25">
      <c r="A25">
        <v>23</v>
      </c>
      <c r="B25" s="66">
        <v>10.199999999999999</v>
      </c>
      <c r="C25" s="66">
        <v>6.1</v>
      </c>
      <c r="D25" s="79">
        <v>4.0999999999999996</v>
      </c>
    </row>
    <row r="26" spans="1:4" x14ac:dyDescent="0.25">
      <c r="A26">
        <v>24</v>
      </c>
      <c r="B26" s="66">
        <v>10.199999999999999</v>
      </c>
      <c r="C26" s="66">
        <v>6.33</v>
      </c>
      <c r="D26" s="79">
        <v>3.87</v>
      </c>
    </row>
    <row r="27" spans="1:4" x14ac:dyDescent="0.25">
      <c r="A27">
        <v>25</v>
      </c>
      <c r="B27" s="66">
        <v>10.199999999999999</v>
      </c>
      <c r="C27" s="66">
        <v>6.57</v>
      </c>
      <c r="D27" s="79">
        <v>3.64</v>
      </c>
    </row>
    <row r="28" spans="1:4" x14ac:dyDescent="0.25">
      <c r="A28">
        <v>26</v>
      </c>
      <c r="B28" s="66">
        <v>10.199999999999999</v>
      </c>
      <c r="C28" s="66">
        <v>6.81</v>
      </c>
      <c r="D28" s="79">
        <v>3.39</v>
      </c>
    </row>
    <row r="29" spans="1:4" x14ac:dyDescent="0.25">
      <c r="A29">
        <v>27</v>
      </c>
      <c r="B29" s="66">
        <v>10.199999999999999</v>
      </c>
      <c r="C29" s="66">
        <v>7.07</v>
      </c>
      <c r="D29" s="79">
        <v>3.14</v>
      </c>
    </row>
    <row r="30" spans="1:4" x14ac:dyDescent="0.25">
      <c r="A30">
        <v>28</v>
      </c>
      <c r="B30" s="66">
        <v>10.199999999999999</v>
      </c>
      <c r="C30" s="66">
        <v>7.33</v>
      </c>
      <c r="D30" s="79">
        <v>2.87</v>
      </c>
    </row>
    <row r="31" spans="1:4" x14ac:dyDescent="0.25">
      <c r="A31">
        <v>29</v>
      </c>
      <c r="B31" s="66">
        <v>10.199999999999999</v>
      </c>
      <c r="C31" s="66">
        <v>7.6</v>
      </c>
      <c r="D31" s="79">
        <v>2.6</v>
      </c>
    </row>
    <row r="32" spans="1:4" x14ac:dyDescent="0.25">
      <c r="A32">
        <v>30</v>
      </c>
      <c r="B32" s="66">
        <v>10.199999999999999</v>
      </c>
      <c r="C32" s="66">
        <v>7.89</v>
      </c>
      <c r="D32" s="79">
        <v>2.31</v>
      </c>
    </row>
    <row r="33" spans="1:4" x14ac:dyDescent="0.25">
      <c r="A33">
        <v>31</v>
      </c>
      <c r="B33" s="66">
        <v>10.199999999999999</v>
      </c>
      <c r="C33" s="66">
        <v>8.18</v>
      </c>
      <c r="D33" s="79">
        <v>2.02</v>
      </c>
    </row>
    <row r="34" spans="1:4" x14ac:dyDescent="0.25">
      <c r="A34">
        <v>32</v>
      </c>
      <c r="B34" s="66">
        <v>10.199999999999999</v>
      </c>
      <c r="C34" s="66">
        <v>8.49</v>
      </c>
      <c r="D34" s="79">
        <v>1.71</v>
      </c>
    </row>
    <row r="35" spans="1:4" x14ac:dyDescent="0.25">
      <c r="A35">
        <v>33</v>
      </c>
      <c r="B35" s="66">
        <v>10.199999999999999</v>
      </c>
      <c r="C35" s="66">
        <v>8.81</v>
      </c>
      <c r="D35" s="79">
        <v>1.39</v>
      </c>
    </row>
    <row r="36" spans="1:4" x14ac:dyDescent="0.25">
      <c r="A36">
        <v>34</v>
      </c>
      <c r="B36" s="66">
        <v>10.199999999999999</v>
      </c>
      <c r="C36" s="66">
        <v>9.14</v>
      </c>
      <c r="D36" s="79">
        <v>1.06</v>
      </c>
    </row>
    <row r="37" spans="1:4" x14ac:dyDescent="0.25">
      <c r="A37">
        <v>35</v>
      </c>
      <c r="B37" s="66">
        <v>10.199999999999999</v>
      </c>
      <c r="C37" s="66">
        <v>9.48</v>
      </c>
      <c r="D37" s="79">
        <v>0.72</v>
      </c>
    </row>
    <row r="38" spans="1:4" x14ac:dyDescent="0.25">
      <c r="A38">
        <v>36</v>
      </c>
      <c r="B38" s="66">
        <v>10.199999999999999</v>
      </c>
      <c r="C38" s="66">
        <v>9.83</v>
      </c>
      <c r="D38" s="79">
        <v>0.37</v>
      </c>
    </row>
  </sheetData>
  <mergeCells count="1">
    <mergeCell ref="B1:D1"/>
  </mergeCell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D39"/>
  <sheetViews>
    <sheetView workbookViewId="0">
      <selection activeCell="D2" sqref="D2:D39"/>
    </sheetView>
  </sheetViews>
  <sheetFormatPr defaultRowHeight="15" x14ac:dyDescent="0.25"/>
  <cols>
    <col min="3" max="3" width="47.28515625" bestFit="1" customWidth="1"/>
  </cols>
  <sheetData>
    <row r="2" spans="2:4" x14ac:dyDescent="0.25">
      <c r="B2" t="s">
        <v>681</v>
      </c>
      <c r="C2" t="s">
        <v>643</v>
      </c>
      <c r="D2" t="str">
        <f>B2&amp;" '"&amp;C2&amp;"' )"</f>
        <v>INSERT INTO Banco ([Nombre]) VALUES ( 'Banco Bica S.A.' )</v>
      </c>
    </row>
    <row r="3" spans="2:4" x14ac:dyDescent="0.25">
      <c r="B3" t="s">
        <v>681</v>
      </c>
      <c r="C3" t="s">
        <v>644</v>
      </c>
      <c r="D3" t="str">
        <f t="shared" ref="D3:D39" si="0">B3&amp;" '"&amp;C3&amp;"' )"</f>
        <v>INSERT INTO Banco ([Nombre]) VALUES ( 'BBVA BANCO FRANCES S.A.' )</v>
      </c>
    </row>
    <row r="4" spans="2:4" x14ac:dyDescent="0.25">
      <c r="B4" t="s">
        <v>681</v>
      </c>
      <c r="C4" t="s">
        <v>645</v>
      </c>
      <c r="D4" t="str">
        <f t="shared" si="0"/>
        <v>INSERT INTO Banco ([Nombre]) VALUES ( 'CITIBANK N.A.' )</v>
      </c>
    </row>
    <row r="5" spans="2:4" x14ac:dyDescent="0.25">
      <c r="B5" t="s">
        <v>681</v>
      </c>
      <c r="C5" t="s">
        <v>646</v>
      </c>
      <c r="D5" t="str">
        <f t="shared" si="0"/>
        <v>INSERT INTO Banco ([Nombre]) VALUES ( 'BANCO DE LA CIUDAD DE BUENOS AIRES' )</v>
      </c>
    </row>
    <row r="6" spans="2:4" x14ac:dyDescent="0.25">
      <c r="B6" t="s">
        <v>681</v>
      </c>
      <c r="C6" t="s">
        <v>647</v>
      </c>
      <c r="D6" t="str">
        <f t="shared" si="0"/>
        <v>INSERT INTO Banco ([Nombre]) VALUES ( 'BANCO COLUMBIA S.A.' )</v>
      </c>
    </row>
    <row r="7" spans="2:4" x14ac:dyDescent="0.25">
      <c r="B7" t="s">
        <v>681</v>
      </c>
      <c r="C7" t="s">
        <v>648</v>
      </c>
      <c r="D7" t="str">
        <f t="shared" si="0"/>
        <v>INSERT INTO Banco ([Nombre]) VALUES ( 'BANCO COMAFI SOCIEDAD ANONIMA' )</v>
      </c>
    </row>
    <row r="8" spans="2:4" x14ac:dyDescent="0.25">
      <c r="B8" t="s">
        <v>681</v>
      </c>
      <c r="C8" t="s">
        <v>649</v>
      </c>
      <c r="D8" t="str">
        <f t="shared" si="0"/>
        <v>INSERT INTO Banco ([Nombre]) VALUES ( 'BANCO CREDICOOP COOPERATIVO LIMITADO' )</v>
      </c>
    </row>
    <row r="9" spans="2:4" x14ac:dyDescent="0.25">
      <c r="B9" t="s">
        <v>681</v>
      </c>
      <c r="C9" t="s">
        <v>650</v>
      </c>
      <c r="D9" t="str">
        <f t="shared" si="0"/>
        <v>INSERT INTO Banco ([Nombre]) VALUES ( 'BANCO DE CORRIENTES S.A.' )</v>
      </c>
    </row>
    <row r="10" spans="2:4" x14ac:dyDescent="0.25">
      <c r="B10" t="s">
        <v>681</v>
      </c>
      <c r="C10" t="s">
        <v>651</v>
      </c>
      <c r="D10" t="str">
        <f t="shared" si="0"/>
        <v>INSERT INTO Banco ([Nombre]) VALUES ( 'NUEVO BANCO DE ENTRE RÍOS S.A.' )</v>
      </c>
    </row>
    <row r="11" spans="2:4" x14ac:dyDescent="0.25">
      <c r="B11" t="s">
        <v>681</v>
      </c>
      <c r="C11" t="s">
        <v>652</v>
      </c>
      <c r="D11" t="str">
        <f t="shared" si="0"/>
        <v>INSERT INTO Banco ([Nombre]) VALUES ( 'BANCO DE FORMOSA S.A.' )</v>
      </c>
    </row>
    <row r="12" spans="2:4" x14ac:dyDescent="0.25">
      <c r="B12" t="s">
        <v>681</v>
      </c>
      <c r="C12" t="s">
        <v>653</v>
      </c>
      <c r="D12" t="str">
        <f t="shared" si="0"/>
        <v>INSERT INTO Banco ([Nombre]) VALUES ( 'BANCO DE LA PAMPA SOCIEDAD DE ECONOMÍA M' )</v>
      </c>
    </row>
    <row r="13" spans="2:4" x14ac:dyDescent="0.25">
      <c r="B13" t="s">
        <v>681</v>
      </c>
      <c r="C13" t="s">
        <v>654</v>
      </c>
      <c r="D13" t="str">
        <f t="shared" si="0"/>
        <v>INSERT INTO Banco ([Nombre]) VALUES ( 'NUEVO BANCO DE LA RIOJA SOCIEDAD ANONIMA' )</v>
      </c>
    </row>
    <row r="14" spans="2:4" x14ac:dyDescent="0.25">
      <c r="B14" t="s">
        <v>681</v>
      </c>
      <c r="C14" t="s">
        <v>655</v>
      </c>
      <c r="D14" t="str">
        <f t="shared" si="0"/>
        <v>INSERT INTO Banco ([Nombre]) VALUES ( 'BANCO DE SAN JUAN S.A.' )</v>
      </c>
    </row>
    <row r="15" spans="2:4" x14ac:dyDescent="0.25">
      <c r="B15" t="s">
        <v>681</v>
      </c>
      <c r="C15" t="s">
        <v>656</v>
      </c>
      <c r="D15" t="str">
        <f t="shared" si="0"/>
        <v>INSERT INTO Banco ([Nombre]) VALUES ( 'BANCO DE SANTA CRUZ S.A.' )</v>
      </c>
    </row>
    <row r="16" spans="2:4" x14ac:dyDescent="0.25">
      <c r="B16" t="s">
        <v>681</v>
      </c>
      <c r="C16" t="s">
        <v>657</v>
      </c>
      <c r="D16" t="str">
        <f t="shared" si="0"/>
        <v>INSERT INTO Banco ([Nombre]) VALUES ( 'NUEVO BANCO DE SANTA FE SOCIEDAD ANONIMA' )</v>
      </c>
    </row>
    <row r="17" spans="2:4" x14ac:dyDescent="0.25">
      <c r="B17" t="s">
        <v>681</v>
      </c>
      <c r="C17" t="s">
        <v>658</v>
      </c>
      <c r="D17" t="str">
        <f t="shared" si="0"/>
        <v>INSERT INTO Banco ([Nombre]) VALUES ( 'BANCO DE SANTIAGO DEL ESTERO S.A.' )</v>
      </c>
    </row>
    <row r="18" spans="2:4" x14ac:dyDescent="0.25">
      <c r="B18" t="s">
        <v>681</v>
      </c>
      <c r="C18" t="s">
        <v>659</v>
      </c>
      <c r="D18" t="str">
        <f t="shared" si="0"/>
        <v>INSERT INTO Banco ([Nombre]) VALUES ( 'BANCO PROVINCIA DE TIERRA DEL FUEGO' )</v>
      </c>
    </row>
    <row r="19" spans="2:4" x14ac:dyDescent="0.25">
      <c r="B19" t="s">
        <v>681</v>
      </c>
      <c r="C19" t="s">
        <v>660</v>
      </c>
      <c r="D19" t="str">
        <f t="shared" si="0"/>
        <v>INSERT INTO Banco ([Nombre]) VALUES ( 'NUEVO BANCO DEL CHACO S. A.' )</v>
      </c>
    </row>
    <row r="20" spans="2:4" x14ac:dyDescent="0.25">
      <c r="B20" t="s">
        <v>681</v>
      </c>
      <c r="C20" t="s">
        <v>661</v>
      </c>
      <c r="D20" t="str">
        <f t="shared" si="0"/>
        <v>INSERT INTO Banco ([Nombre]) VALUES ( 'BANCO DEL CHUBUT S.A.' )</v>
      </c>
    </row>
    <row r="21" spans="2:4" x14ac:dyDescent="0.25">
      <c r="B21" t="s">
        <v>681</v>
      </c>
      <c r="C21" t="s">
        <v>662</v>
      </c>
      <c r="D21" t="str">
        <f t="shared" si="0"/>
        <v>INSERT INTO Banco ([Nombre]) VALUES ( 'BANCO DEL TUCUMAN S.A.' )</v>
      </c>
    </row>
    <row r="22" spans="2:4" x14ac:dyDescent="0.25">
      <c r="B22" t="s">
        <v>681</v>
      </c>
      <c r="C22" t="s">
        <v>663</v>
      </c>
      <c r="D22" t="str">
        <f t="shared" si="0"/>
        <v>INSERT INTO Banco ([Nombre]) VALUES ( 'BANCO DO BRASIL S.A.' )</v>
      </c>
    </row>
    <row r="23" spans="2:4" x14ac:dyDescent="0.25">
      <c r="B23" t="s">
        <v>681</v>
      </c>
      <c r="C23" t="s">
        <v>664</v>
      </c>
      <c r="D23" t="str">
        <f t="shared" si="0"/>
        <v>INSERT INTO Banco ([Nombre]) VALUES ( 'BANCO DE GALICIA Y BUENOS AIRES S.A.' )</v>
      </c>
    </row>
    <row r="24" spans="2:4" x14ac:dyDescent="0.25">
      <c r="B24" t="s">
        <v>681</v>
      </c>
      <c r="C24" t="s">
        <v>665</v>
      </c>
      <c r="D24" t="str">
        <f t="shared" si="0"/>
        <v>INSERT INTO Banco ([Nombre]) VALUES ( 'BANCO HIPOTECARIO S.A.' )</v>
      </c>
    </row>
    <row r="25" spans="2:4" x14ac:dyDescent="0.25">
      <c r="B25" t="s">
        <v>681</v>
      </c>
      <c r="C25" t="s">
        <v>666</v>
      </c>
      <c r="D25" t="str">
        <f t="shared" si="0"/>
        <v>INSERT INTO Banco ([Nombre]) VALUES ( 'HSBC BANK ARGENTINA S.A.' )</v>
      </c>
    </row>
    <row r="26" spans="2:4" x14ac:dyDescent="0.25">
      <c r="B26" t="s">
        <v>681</v>
      </c>
      <c r="C26" t="s">
        <v>667</v>
      </c>
      <c r="D26" t="str">
        <f t="shared" si="0"/>
        <v>INSERT INTO Banco ([Nombre]) VALUES ( 'INDUSTRIAL AND COMMERCIAL BANK OF CHINA S.A' )</v>
      </c>
    </row>
    <row r="27" spans="2:4" x14ac:dyDescent="0.25">
      <c r="B27" t="s">
        <v>681</v>
      </c>
      <c r="C27" t="s">
        <v>668</v>
      </c>
      <c r="D27" t="str">
        <f t="shared" si="0"/>
        <v>INSERT INTO Banco ([Nombre]) VALUES ( 'BANCO INDUSTRIAL S.A.' )</v>
      </c>
    </row>
    <row r="28" spans="2:4" x14ac:dyDescent="0.25">
      <c r="B28" t="s">
        <v>681</v>
      </c>
      <c r="C28" t="s">
        <v>669</v>
      </c>
      <c r="D28" t="str">
        <f t="shared" si="0"/>
        <v>INSERT INTO Banco ([Nombre]) VALUES ( 'BANCO ITAU ARGENTINA S.A.' )</v>
      </c>
    </row>
    <row r="29" spans="2:4" x14ac:dyDescent="0.25">
      <c r="B29" t="s">
        <v>681</v>
      </c>
      <c r="C29" t="s">
        <v>670</v>
      </c>
      <c r="D29" t="str">
        <f t="shared" si="0"/>
        <v>INSERT INTO Banco ([Nombre]) VALUES ( 'BANCO MACRO S.A.' )</v>
      </c>
    </row>
    <row r="30" spans="2:4" x14ac:dyDescent="0.25">
      <c r="B30" t="s">
        <v>681</v>
      </c>
      <c r="C30" t="s">
        <v>671</v>
      </c>
      <c r="D30" t="str">
        <f t="shared" si="0"/>
        <v>INSERT INTO Banco ([Nombre]) VALUES ( 'BANCO MASVENTAS S.A.' )</v>
      </c>
    </row>
    <row r="31" spans="2:4" x14ac:dyDescent="0.25">
      <c r="B31" t="s">
        <v>681</v>
      </c>
      <c r="C31" t="s">
        <v>672</v>
      </c>
      <c r="D31" t="str">
        <f t="shared" si="0"/>
        <v>INSERT INTO Banco ([Nombre]) VALUES ( 'BANCO MUNICIPAL DE ROSARIO' )</v>
      </c>
    </row>
    <row r="32" spans="2:4" x14ac:dyDescent="0.25">
      <c r="B32" t="s">
        <v>681</v>
      </c>
      <c r="C32" t="s">
        <v>673</v>
      </c>
      <c r="D32" t="str">
        <f t="shared" si="0"/>
        <v>INSERT INTO Banco ([Nombre]) VALUES ( 'BANCO DE LA NACION ARGENTINA' )</v>
      </c>
    </row>
    <row r="33" spans="2:4" x14ac:dyDescent="0.25">
      <c r="B33" t="s">
        <v>681</v>
      </c>
      <c r="C33" t="s">
        <v>674</v>
      </c>
      <c r="D33" t="str">
        <f t="shared" si="0"/>
        <v>INSERT INTO Banco ([Nombre]) VALUES ( 'BANCO PATAGONIA S.A.' )</v>
      </c>
    </row>
    <row r="34" spans="2:4" x14ac:dyDescent="0.25">
      <c r="B34" t="s">
        <v>681</v>
      </c>
      <c r="C34" t="s">
        <v>675</v>
      </c>
      <c r="D34" t="str">
        <f t="shared" si="0"/>
        <v>INSERT INTO Banco ([Nombre]) VALUES ( 'BANCO DE LA PROVINCIA DE BUENOS AIRES' )</v>
      </c>
    </row>
    <row r="35" spans="2:4" x14ac:dyDescent="0.25">
      <c r="B35" t="s">
        <v>681</v>
      </c>
      <c r="C35" t="s">
        <v>676</v>
      </c>
      <c r="D35" t="str">
        <f t="shared" si="0"/>
        <v>INSERT INTO Banco ([Nombre]) VALUES ( 'BANCO DE LA PROVINCIA DE CORDOBA S.A.' )</v>
      </c>
    </row>
    <row r="36" spans="2:4" x14ac:dyDescent="0.25">
      <c r="B36" t="s">
        <v>681</v>
      </c>
      <c r="C36" t="s">
        <v>677</v>
      </c>
      <c r="D36" t="str">
        <f t="shared" si="0"/>
        <v>INSERT INTO Banco ([Nombre]) VALUES ( 'BANCO PROVINCIA DEL NEUQUÉN SOCIEDAD ANÓ' )</v>
      </c>
    </row>
    <row r="37" spans="2:4" x14ac:dyDescent="0.25">
      <c r="B37" t="s">
        <v>681</v>
      </c>
      <c r="C37" t="s">
        <v>678</v>
      </c>
      <c r="D37" t="str">
        <f t="shared" si="0"/>
        <v>INSERT INTO Banco ([Nombre]) VALUES ( 'BANCO PIANO S.A.' )</v>
      </c>
    </row>
    <row r="38" spans="2:4" x14ac:dyDescent="0.25">
      <c r="B38" t="s">
        <v>681</v>
      </c>
      <c r="C38" t="s">
        <v>679</v>
      </c>
      <c r="D38" t="str">
        <f t="shared" si="0"/>
        <v>INSERT INTO Banco ([Nombre]) VALUES ( 'BANCO SANTANDER RIO S.A.' )</v>
      </c>
    </row>
    <row r="39" spans="2:4" x14ac:dyDescent="0.25">
      <c r="B39" t="s">
        <v>681</v>
      </c>
      <c r="C39" t="s">
        <v>680</v>
      </c>
      <c r="D39" t="str">
        <f t="shared" si="0"/>
        <v>INSERT INTO Banco ([Nombre]) VALUES ( 'BANCO SUPERVIELLE S.A.' )</v>
      </c>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4"/>
  <sheetViews>
    <sheetView workbookViewId="0">
      <selection activeCell="N25" sqref="N25"/>
    </sheetView>
  </sheetViews>
  <sheetFormatPr defaultRowHeight="15" x14ac:dyDescent="0.25"/>
  <sheetData>
    <row r="2" spans="2:2" x14ac:dyDescent="0.25">
      <c r="B2" t="s">
        <v>682</v>
      </c>
    </row>
    <row r="3" spans="2:2" x14ac:dyDescent="0.25">
      <c r="B3" t="s">
        <v>683</v>
      </c>
    </row>
    <row r="4" spans="2:2" x14ac:dyDescent="0.25">
      <c r="B4" t="s">
        <v>684</v>
      </c>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43" workbookViewId="0">
      <selection activeCell="F33" sqref="F33"/>
    </sheetView>
  </sheetViews>
  <sheetFormatPr defaultRowHeight="15" x14ac:dyDescent="0.25"/>
  <sheetData/>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16" workbookViewId="0">
      <selection activeCell="R114" sqref="R114"/>
    </sheetView>
  </sheetViews>
  <sheetFormatPr defaultRowHeight="15" x14ac:dyDescent="0.25"/>
  <sheetData/>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70:AM120"/>
  <sheetViews>
    <sheetView topLeftCell="J97" zoomScaleNormal="100" workbookViewId="0">
      <selection activeCell="O82" sqref="O82:O120"/>
    </sheetView>
  </sheetViews>
  <sheetFormatPr defaultRowHeight="15" x14ac:dyDescent="0.25"/>
  <cols>
    <col min="1" max="1" width="30.140625" customWidth="1"/>
    <col min="2" max="2" width="10.42578125" bestFit="1" customWidth="1"/>
    <col min="3" max="3" width="21.42578125" bestFit="1" customWidth="1"/>
    <col min="4" max="4" width="18.7109375" bestFit="1" customWidth="1"/>
    <col min="5" max="5" width="26.28515625" bestFit="1" customWidth="1"/>
    <col min="6" max="6" width="28.42578125" customWidth="1"/>
    <col min="7" max="7" width="23.7109375" bestFit="1" customWidth="1"/>
    <col min="8" max="8" width="41.7109375" customWidth="1"/>
    <col min="9" max="9" width="25.85546875" bestFit="1" customWidth="1"/>
    <col min="10" max="10" width="26.7109375" customWidth="1"/>
    <col min="11" max="11" width="14.42578125" bestFit="1" customWidth="1"/>
    <col min="12" max="12" width="53.5703125" bestFit="1" customWidth="1"/>
    <col min="13" max="13" width="23.42578125" customWidth="1"/>
    <col min="14" max="14" width="27.140625" bestFit="1" customWidth="1"/>
    <col min="15" max="15" width="19" bestFit="1" customWidth="1"/>
    <col min="16" max="16" width="16.28515625" bestFit="1" customWidth="1"/>
    <col min="17" max="17" width="15.5703125" bestFit="1" customWidth="1"/>
    <col min="18" max="18" width="18.140625" bestFit="1" customWidth="1"/>
    <col min="19" max="21" width="22" bestFit="1" customWidth="1"/>
    <col min="22" max="22" width="9.5703125" bestFit="1" customWidth="1"/>
    <col min="23" max="23" width="6.42578125" bestFit="1" customWidth="1"/>
    <col min="24" max="24" width="20" bestFit="1" customWidth="1"/>
    <col min="25" max="25" width="20.28515625" bestFit="1" customWidth="1"/>
    <col min="26" max="26" width="7.5703125" bestFit="1" customWidth="1"/>
    <col min="27" max="27" width="21.140625" bestFit="1" customWidth="1"/>
    <col min="28" max="28" width="22.42578125" bestFit="1" customWidth="1"/>
    <col min="29" max="29" width="18.140625" bestFit="1" customWidth="1"/>
    <col min="30" max="30" width="15.85546875" bestFit="1" customWidth="1"/>
    <col min="31" max="31" width="22.85546875" customWidth="1"/>
    <col min="32" max="32" width="18.42578125" bestFit="1" customWidth="1"/>
    <col min="33" max="33" width="11.5703125" bestFit="1" customWidth="1"/>
    <col min="34" max="34" width="18.7109375" bestFit="1" customWidth="1"/>
    <col min="35" max="35" width="8" bestFit="1" customWidth="1"/>
    <col min="36" max="36" width="7.5703125" bestFit="1" customWidth="1"/>
  </cols>
  <sheetData>
    <row r="70" spans="1:39" x14ac:dyDescent="0.25">
      <c r="A70" t="s">
        <v>879</v>
      </c>
      <c r="B70" t="s">
        <v>880</v>
      </c>
      <c r="C70" t="s">
        <v>881</v>
      </c>
      <c r="D70" t="s">
        <v>882</v>
      </c>
      <c r="E70" t="s">
        <v>883</v>
      </c>
      <c r="F70" t="s">
        <v>884</v>
      </c>
      <c r="G70" t="s">
        <v>885</v>
      </c>
      <c r="H70" t="s">
        <v>886</v>
      </c>
      <c r="I70" t="s">
        <v>887</v>
      </c>
      <c r="J70" t="s">
        <v>888</v>
      </c>
      <c r="K70" t="s">
        <v>889</v>
      </c>
      <c r="L70" t="s">
        <v>890</v>
      </c>
      <c r="M70" t="s">
        <v>891</v>
      </c>
      <c r="N70" t="s">
        <v>892</v>
      </c>
      <c r="O70" t="s">
        <v>893</v>
      </c>
      <c r="P70" t="s">
        <v>894</v>
      </c>
      <c r="Q70" t="s">
        <v>895</v>
      </c>
      <c r="R70" t="s">
        <v>896</v>
      </c>
      <c r="S70" t="s">
        <v>897</v>
      </c>
      <c r="T70" t="s">
        <v>898</v>
      </c>
      <c r="U70" t="s">
        <v>899</v>
      </c>
      <c r="V70" t="s">
        <v>900</v>
      </c>
      <c r="W70" t="s">
        <v>901</v>
      </c>
      <c r="X70" t="s">
        <v>902</v>
      </c>
      <c r="Y70" t="s">
        <v>903</v>
      </c>
      <c r="Z70" t="s">
        <v>904</v>
      </c>
      <c r="AA70" t="s">
        <v>905</v>
      </c>
      <c r="AB70" t="s">
        <v>906</v>
      </c>
      <c r="AC70" t="s">
        <v>907</v>
      </c>
      <c r="AD70" t="s">
        <v>908</v>
      </c>
      <c r="AE70" t="s">
        <v>909</v>
      </c>
      <c r="AF70" t="s">
        <v>910</v>
      </c>
      <c r="AG70" t="s">
        <v>911</v>
      </c>
      <c r="AH70" t="s">
        <v>960</v>
      </c>
      <c r="AI70" t="s">
        <v>961</v>
      </c>
      <c r="AJ70" t="s">
        <v>962</v>
      </c>
      <c r="AK70" t="s">
        <v>912</v>
      </c>
      <c r="AL70" t="s">
        <v>913</v>
      </c>
      <c r="AM70" t="s">
        <v>914</v>
      </c>
    </row>
    <row r="71" spans="1:39" x14ac:dyDescent="0.25">
      <c r="A71" t="s">
        <v>915</v>
      </c>
      <c r="B71">
        <v>1007</v>
      </c>
      <c r="C71">
        <v>3</v>
      </c>
      <c r="D71">
        <v>4</v>
      </c>
      <c r="E71">
        <v>4</v>
      </c>
      <c r="F71">
        <v>8</v>
      </c>
      <c r="G71" t="s">
        <v>916</v>
      </c>
      <c r="H71" t="s">
        <v>917</v>
      </c>
      <c r="I71" t="s">
        <v>917</v>
      </c>
      <c r="J71" t="s">
        <v>918</v>
      </c>
      <c r="K71">
        <v>1</v>
      </c>
      <c r="L71" t="s">
        <v>919</v>
      </c>
      <c r="M71" t="s">
        <v>920</v>
      </c>
      <c r="N71">
        <v>120</v>
      </c>
      <c r="O71" t="s">
        <v>531</v>
      </c>
      <c r="P71">
        <v>2</v>
      </c>
      <c r="Q71">
        <v>20</v>
      </c>
      <c r="R71" t="s">
        <v>537</v>
      </c>
      <c r="S71" t="s">
        <v>921</v>
      </c>
      <c r="T71" t="s">
        <v>922</v>
      </c>
      <c r="U71" t="s">
        <v>923</v>
      </c>
      <c r="V71">
        <v>2</v>
      </c>
      <c r="W71">
        <v>9</v>
      </c>
      <c r="X71" t="s">
        <v>437</v>
      </c>
      <c r="Y71" t="s">
        <v>924</v>
      </c>
      <c r="Z71">
        <v>2</v>
      </c>
      <c r="AA71" t="s">
        <v>925</v>
      </c>
      <c r="AB71">
        <v>2</v>
      </c>
      <c r="AC71" t="s">
        <v>926</v>
      </c>
      <c r="AD71">
        <v>755</v>
      </c>
      <c r="AE71" t="s">
        <v>927</v>
      </c>
      <c r="AF71" t="s">
        <v>928</v>
      </c>
      <c r="AG71">
        <v>0</v>
      </c>
      <c r="AH71" t="s">
        <v>918</v>
      </c>
      <c r="AI71">
        <v>36</v>
      </c>
      <c r="AJ71" t="s">
        <v>963</v>
      </c>
      <c r="AK71">
        <v>0</v>
      </c>
      <c r="AL71">
        <v>0</v>
      </c>
      <c r="AM71">
        <v>0</v>
      </c>
    </row>
    <row r="72" spans="1:39" x14ac:dyDescent="0.25">
      <c r="A72" t="s">
        <v>915</v>
      </c>
      <c r="B72">
        <v>1008</v>
      </c>
      <c r="C72">
        <v>1004</v>
      </c>
      <c r="D72">
        <v>5</v>
      </c>
      <c r="E72">
        <v>4</v>
      </c>
      <c r="F72">
        <v>8</v>
      </c>
      <c r="G72" t="s">
        <v>929</v>
      </c>
      <c r="H72" t="s">
        <v>930</v>
      </c>
      <c r="I72" t="s">
        <v>930</v>
      </c>
      <c r="J72" t="s">
        <v>931</v>
      </c>
      <c r="K72">
        <v>1</v>
      </c>
      <c r="L72" t="s">
        <v>932</v>
      </c>
      <c r="M72" t="s">
        <v>920</v>
      </c>
      <c r="N72">
        <v>121</v>
      </c>
      <c r="O72" t="s">
        <v>531</v>
      </c>
      <c r="P72">
        <v>1</v>
      </c>
      <c r="Q72">
        <v>20</v>
      </c>
      <c r="R72" t="s">
        <v>537</v>
      </c>
      <c r="S72" t="s">
        <v>933</v>
      </c>
      <c r="T72" t="s">
        <v>934</v>
      </c>
      <c r="U72" t="s">
        <v>935</v>
      </c>
      <c r="V72">
        <v>3</v>
      </c>
      <c r="W72">
        <v>9</v>
      </c>
      <c r="X72" t="s">
        <v>437</v>
      </c>
      <c r="Y72" t="s">
        <v>924</v>
      </c>
      <c r="Z72">
        <v>1</v>
      </c>
      <c r="AA72" t="s">
        <v>936</v>
      </c>
      <c r="AB72">
        <v>1</v>
      </c>
      <c r="AC72" t="s">
        <v>937</v>
      </c>
      <c r="AD72">
        <v>810</v>
      </c>
      <c r="AE72" t="s">
        <v>938</v>
      </c>
      <c r="AF72" t="s">
        <v>939</v>
      </c>
      <c r="AG72">
        <v>2</v>
      </c>
      <c r="AH72" t="s">
        <v>964</v>
      </c>
      <c r="AI72">
        <v>48</v>
      </c>
      <c r="AJ72" t="s">
        <v>965</v>
      </c>
      <c r="AK72">
        <v>45</v>
      </c>
      <c r="AL72">
        <v>0</v>
      </c>
      <c r="AM72">
        <v>2</v>
      </c>
    </row>
    <row r="73" spans="1:39" x14ac:dyDescent="0.25">
      <c r="A73" t="s">
        <v>915</v>
      </c>
      <c r="B73">
        <v>1009</v>
      </c>
      <c r="C73">
        <v>1005</v>
      </c>
      <c r="D73">
        <v>5</v>
      </c>
      <c r="E73">
        <v>4</v>
      </c>
      <c r="F73">
        <v>8</v>
      </c>
      <c r="G73" t="s">
        <v>940</v>
      </c>
      <c r="H73" t="s">
        <v>941</v>
      </c>
      <c r="I73" t="s">
        <v>941</v>
      </c>
      <c r="J73" t="s">
        <v>931</v>
      </c>
      <c r="K73">
        <v>1</v>
      </c>
      <c r="L73" t="s">
        <v>942</v>
      </c>
      <c r="M73" t="s">
        <v>920</v>
      </c>
      <c r="N73">
        <v>122</v>
      </c>
      <c r="O73" t="s">
        <v>531</v>
      </c>
      <c r="P73">
        <v>1</v>
      </c>
      <c r="Q73">
        <v>20</v>
      </c>
      <c r="R73" t="s">
        <v>537</v>
      </c>
      <c r="S73" t="s">
        <v>943</v>
      </c>
      <c r="T73" t="s">
        <v>944</v>
      </c>
      <c r="U73" t="s">
        <v>945</v>
      </c>
      <c r="V73">
        <v>4</v>
      </c>
      <c r="W73">
        <v>9</v>
      </c>
      <c r="X73" t="s">
        <v>437</v>
      </c>
      <c r="Y73" t="s">
        <v>924</v>
      </c>
      <c r="Z73">
        <v>1</v>
      </c>
      <c r="AA73" t="s">
        <v>936</v>
      </c>
      <c r="AB73">
        <v>1</v>
      </c>
      <c r="AC73" t="s">
        <v>937</v>
      </c>
      <c r="AD73">
        <v>810</v>
      </c>
      <c r="AE73" t="s">
        <v>938</v>
      </c>
      <c r="AF73" t="s">
        <v>946</v>
      </c>
      <c r="AG73">
        <v>1</v>
      </c>
      <c r="AH73" t="s">
        <v>931</v>
      </c>
      <c r="AI73">
        <v>48</v>
      </c>
      <c r="AJ73" t="s">
        <v>966</v>
      </c>
      <c r="AK73">
        <v>5</v>
      </c>
      <c r="AL73">
        <v>0</v>
      </c>
      <c r="AM73">
        <v>1</v>
      </c>
    </row>
    <row r="74" spans="1:39" x14ac:dyDescent="0.25">
      <c r="A74" t="s">
        <v>947</v>
      </c>
      <c r="B74">
        <v>1010</v>
      </c>
      <c r="C74">
        <v>2004</v>
      </c>
      <c r="D74">
        <v>5</v>
      </c>
      <c r="E74">
        <v>4</v>
      </c>
      <c r="F74">
        <v>8</v>
      </c>
      <c r="G74" t="s">
        <v>948</v>
      </c>
      <c r="H74" t="s">
        <v>949</v>
      </c>
      <c r="I74" t="s">
        <v>949</v>
      </c>
      <c r="J74" t="s">
        <v>931</v>
      </c>
      <c r="K74">
        <v>1</v>
      </c>
      <c r="L74" t="s">
        <v>950</v>
      </c>
      <c r="M74" t="s">
        <v>951</v>
      </c>
      <c r="N74">
        <v>121</v>
      </c>
      <c r="O74" t="s">
        <v>531</v>
      </c>
      <c r="P74">
        <v>1</v>
      </c>
      <c r="Q74">
        <v>20</v>
      </c>
      <c r="R74" t="s">
        <v>537</v>
      </c>
      <c r="S74" t="s">
        <v>952</v>
      </c>
      <c r="T74" t="s">
        <v>953</v>
      </c>
      <c r="U74" t="s">
        <v>954</v>
      </c>
      <c r="V74">
        <v>5</v>
      </c>
      <c r="W74">
        <v>9</v>
      </c>
      <c r="X74" t="s">
        <v>437</v>
      </c>
      <c r="Y74" t="s">
        <v>924</v>
      </c>
      <c r="Z74">
        <v>1</v>
      </c>
      <c r="AA74" t="s">
        <v>936</v>
      </c>
      <c r="AB74">
        <v>1</v>
      </c>
      <c r="AC74" t="s">
        <v>937</v>
      </c>
      <c r="AD74">
        <v>810</v>
      </c>
      <c r="AE74" t="s">
        <v>938</v>
      </c>
      <c r="AF74" t="s">
        <v>955</v>
      </c>
      <c r="AG74">
        <v>4</v>
      </c>
      <c r="AH74" t="s">
        <v>967</v>
      </c>
      <c r="AI74">
        <v>48</v>
      </c>
      <c r="AJ74" t="s">
        <v>968</v>
      </c>
      <c r="AK74">
        <v>5</v>
      </c>
      <c r="AL74">
        <v>4</v>
      </c>
      <c r="AM74">
        <v>4</v>
      </c>
    </row>
    <row r="75" spans="1:39" x14ac:dyDescent="0.25">
      <c r="A75" s="2" t="s">
        <v>879</v>
      </c>
      <c r="B75" s="2" t="s">
        <v>880</v>
      </c>
      <c r="C75" s="2" t="s">
        <v>881</v>
      </c>
      <c r="D75" s="2" t="s">
        <v>882</v>
      </c>
      <c r="E75" s="2" t="s">
        <v>883</v>
      </c>
      <c r="F75" s="2" t="s">
        <v>884</v>
      </c>
      <c r="G75" s="2" t="s">
        <v>885</v>
      </c>
      <c r="H75" s="2" t="s">
        <v>886</v>
      </c>
      <c r="I75" s="2" t="s">
        <v>887</v>
      </c>
      <c r="J75" s="2" t="s">
        <v>888</v>
      </c>
      <c r="K75" s="2" t="s">
        <v>889</v>
      </c>
      <c r="L75" s="2" t="s">
        <v>890</v>
      </c>
      <c r="M75" s="2" t="s">
        <v>891</v>
      </c>
      <c r="N75" s="2" t="s">
        <v>892</v>
      </c>
      <c r="O75" s="2" t="s">
        <v>893</v>
      </c>
      <c r="P75" s="2" t="s">
        <v>894</v>
      </c>
      <c r="Q75" s="2" t="s">
        <v>895</v>
      </c>
      <c r="R75" s="2" t="s">
        <v>896</v>
      </c>
      <c r="S75" s="2" t="s">
        <v>897</v>
      </c>
      <c r="T75" s="2" t="s">
        <v>898</v>
      </c>
      <c r="U75" s="2" t="s">
        <v>899</v>
      </c>
      <c r="V75" s="2" t="s">
        <v>900</v>
      </c>
      <c r="W75" s="2" t="s">
        <v>901</v>
      </c>
      <c r="X75" s="2" t="s">
        <v>902</v>
      </c>
      <c r="Y75" s="2" t="s">
        <v>903</v>
      </c>
      <c r="Z75" s="2" t="s">
        <v>904</v>
      </c>
      <c r="AA75" s="2" t="s">
        <v>905</v>
      </c>
      <c r="AB75" s="2" t="s">
        <v>906</v>
      </c>
      <c r="AC75" s="2" t="s">
        <v>907</v>
      </c>
      <c r="AD75" s="2" t="s">
        <v>908</v>
      </c>
      <c r="AE75" s="2" t="s">
        <v>909</v>
      </c>
      <c r="AF75" s="2" t="s">
        <v>910</v>
      </c>
      <c r="AG75" s="2" t="s">
        <v>911</v>
      </c>
      <c r="AH75" s="2" t="s">
        <v>912</v>
      </c>
      <c r="AI75" s="2" t="s">
        <v>913</v>
      </c>
      <c r="AJ75" s="2" t="s">
        <v>914</v>
      </c>
    </row>
    <row r="76" spans="1:39" x14ac:dyDescent="0.25">
      <c r="A76" s="2" t="s">
        <v>915</v>
      </c>
      <c r="B76" s="2">
        <v>1007</v>
      </c>
      <c r="C76" s="2">
        <v>3</v>
      </c>
      <c r="D76" s="2">
        <v>4</v>
      </c>
      <c r="E76" s="2">
        <v>4</v>
      </c>
      <c r="F76" s="2">
        <v>8</v>
      </c>
      <c r="G76" s="2" t="s">
        <v>916</v>
      </c>
      <c r="H76" s="2" t="s">
        <v>917</v>
      </c>
      <c r="I76" s="2" t="s">
        <v>917</v>
      </c>
      <c r="J76" s="2" t="s">
        <v>918</v>
      </c>
      <c r="K76" s="2">
        <v>1</v>
      </c>
      <c r="L76" s="2" t="s">
        <v>919</v>
      </c>
      <c r="M76" s="2" t="s">
        <v>920</v>
      </c>
      <c r="N76" s="2">
        <v>120</v>
      </c>
      <c r="O76" s="2" t="s">
        <v>531</v>
      </c>
      <c r="P76" s="2">
        <v>2</v>
      </c>
      <c r="Q76" s="2">
        <v>20</v>
      </c>
      <c r="R76" s="2" t="s">
        <v>537</v>
      </c>
      <c r="S76" s="2" t="s">
        <v>921</v>
      </c>
      <c r="T76" s="2" t="s">
        <v>922</v>
      </c>
      <c r="U76" s="2" t="s">
        <v>923</v>
      </c>
      <c r="V76" s="2">
        <v>2</v>
      </c>
      <c r="W76" s="2">
        <v>9</v>
      </c>
      <c r="X76" s="2" t="s">
        <v>437</v>
      </c>
      <c r="Y76" s="2" t="s">
        <v>924</v>
      </c>
      <c r="Z76" s="2">
        <v>2</v>
      </c>
      <c r="AA76" s="2" t="s">
        <v>925</v>
      </c>
      <c r="AB76" s="2">
        <v>2</v>
      </c>
      <c r="AC76" s="2" t="s">
        <v>926</v>
      </c>
      <c r="AD76" s="2">
        <v>755</v>
      </c>
      <c r="AE76" s="2" t="s">
        <v>927</v>
      </c>
      <c r="AF76" s="2" t="s">
        <v>928</v>
      </c>
      <c r="AG76" s="2">
        <v>0</v>
      </c>
      <c r="AH76" s="2">
        <v>0</v>
      </c>
      <c r="AI76" s="2">
        <v>0</v>
      </c>
      <c r="AJ76" s="2">
        <v>0</v>
      </c>
    </row>
    <row r="77" spans="1:39" x14ac:dyDescent="0.25">
      <c r="A77" s="2" t="s">
        <v>915</v>
      </c>
      <c r="B77" s="2">
        <v>1008</v>
      </c>
      <c r="C77" s="2">
        <v>1004</v>
      </c>
      <c r="D77" s="2">
        <v>5</v>
      </c>
      <c r="E77" s="2">
        <v>4</v>
      </c>
      <c r="F77" s="2">
        <v>8</v>
      </c>
      <c r="G77" s="2" t="s">
        <v>929</v>
      </c>
      <c r="H77" s="2" t="s">
        <v>930</v>
      </c>
      <c r="I77" s="2" t="s">
        <v>930</v>
      </c>
      <c r="J77" s="2" t="s">
        <v>931</v>
      </c>
      <c r="K77" s="2">
        <v>1</v>
      </c>
      <c r="L77" s="2" t="s">
        <v>932</v>
      </c>
      <c r="M77" s="2" t="s">
        <v>920</v>
      </c>
      <c r="N77" s="2">
        <v>121</v>
      </c>
      <c r="O77" s="2" t="s">
        <v>531</v>
      </c>
      <c r="P77" s="2">
        <v>1</v>
      </c>
      <c r="Q77" s="2">
        <v>20</v>
      </c>
      <c r="R77" s="2" t="s">
        <v>537</v>
      </c>
      <c r="S77" s="2" t="s">
        <v>933</v>
      </c>
      <c r="T77" s="2" t="s">
        <v>934</v>
      </c>
      <c r="U77" s="2" t="s">
        <v>935</v>
      </c>
      <c r="V77" s="2">
        <v>3</v>
      </c>
      <c r="W77" s="2">
        <v>9</v>
      </c>
      <c r="X77" s="2" t="s">
        <v>437</v>
      </c>
      <c r="Y77" s="2" t="s">
        <v>924</v>
      </c>
      <c r="Z77" s="2">
        <v>1</v>
      </c>
      <c r="AA77" s="2" t="s">
        <v>936</v>
      </c>
      <c r="AB77" s="2">
        <v>1</v>
      </c>
      <c r="AC77" s="2" t="s">
        <v>937</v>
      </c>
      <c r="AD77" s="2">
        <v>810</v>
      </c>
      <c r="AE77" s="2" t="s">
        <v>938</v>
      </c>
      <c r="AF77" s="2" t="s">
        <v>939</v>
      </c>
      <c r="AG77" s="2">
        <v>2</v>
      </c>
      <c r="AH77" s="2">
        <v>45</v>
      </c>
      <c r="AI77" s="2">
        <v>0</v>
      </c>
      <c r="AJ77" s="2">
        <v>2</v>
      </c>
    </row>
    <row r="78" spans="1:39" x14ac:dyDescent="0.25">
      <c r="A78" s="2" t="s">
        <v>915</v>
      </c>
      <c r="B78" s="2">
        <v>1009</v>
      </c>
      <c r="C78" s="2">
        <v>1005</v>
      </c>
      <c r="D78" s="2">
        <v>5</v>
      </c>
      <c r="E78" s="2">
        <v>4</v>
      </c>
      <c r="F78" s="2">
        <v>8</v>
      </c>
      <c r="G78" s="2" t="s">
        <v>940</v>
      </c>
      <c r="H78" s="2" t="s">
        <v>941</v>
      </c>
      <c r="I78" s="2" t="s">
        <v>941</v>
      </c>
      <c r="J78" s="2" t="s">
        <v>931</v>
      </c>
      <c r="K78" s="2">
        <v>1</v>
      </c>
      <c r="L78" s="2" t="s">
        <v>942</v>
      </c>
      <c r="M78" s="2" t="s">
        <v>920</v>
      </c>
      <c r="N78" s="2">
        <v>122</v>
      </c>
      <c r="O78" s="2" t="s">
        <v>531</v>
      </c>
      <c r="P78" s="2">
        <v>1</v>
      </c>
      <c r="Q78" s="2">
        <v>20</v>
      </c>
      <c r="R78" s="2" t="s">
        <v>537</v>
      </c>
      <c r="S78" s="2" t="s">
        <v>943</v>
      </c>
      <c r="T78" s="2" t="s">
        <v>944</v>
      </c>
      <c r="U78" s="2" t="s">
        <v>945</v>
      </c>
      <c r="V78" s="2">
        <v>4</v>
      </c>
      <c r="W78" s="2">
        <v>9</v>
      </c>
      <c r="X78" s="2" t="s">
        <v>437</v>
      </c>
      <c r="Y78" s="2" t="s">
        <v>924</v>
      </c>
      <c r="Z78" s="2">
        <v>1</v>
      </c>
      <c r="AA78" s="2" t="s">
        <v>936</v>
      </c>
      <c r="AB78" s="2">
        <v>1</v>
      </c>
      <c r="AC78" s="2" t="s">
        <v>937</v>
      </c>
      <c r="AD78" s="2">
        <v>810</v>
      </c>
      <c r="AE78" s="2" t="s">
        <v>938</v>
      </c>
      <c r="AF78" s="2" t="s">
        <v>946</v>
      </c>
      <c r="AG78" s="2">
        <v>1</v>
      </c>
      <c r="AH78" s="2">
        <v>5</v>
      </c>
      <c r="AI78" s="2">
        <v>0</v>
      </c>
      <c r="AJ78" s="2">
        <v>1</v>
      </c>
    </row>
    <row r="79" spans="1:39" x14ac:dyDescent="0.25">
      <c r="A79" s="2" t="s">
        <v>947</v>
      </c>
      <c r="B79" s="2">
        <v>1010</v>
      </c>
      <c r="C79" s="2">
        <v>2004</v>
      </c>
      <c r="D79" s="2">
        <v>5</v>
      </c>
      <c r="E79" s="2">
        <v>4</v>
      </c>
      <c r="F79" s="2">
        <v>8</v>
      </c>
      <c r="G79" s="2" t="s">
        <v>948</v>
      </c>
      <c r="H79" s="2" t="s">
        <v>949</v>
      </c>
      <c r="I79" s="2" t="s">
        <v>949</v>
      </c>
      <c r="J79" s="2" t="s">
        <v>931</v>
      </c>
      <c r="K79" s="2">
        <v>1</v>
      </c>
      <c r="L79" s="2" t="s">
        <v>950</v>
      </c>
      <c r="M79" s="2" t="s">
        <v>951</v>
      </c>
      <c r="N79" s="2">
        <v>121</v>
      </c>
      <c r="O79" s="2" t="s">
        <v>531</v>
      </c>
      <c r="P79" s="2">
        <v>1</v>
      </c>
      <c r="Q79" s="2">
        <v>20</v>
      </c>
      <c r="R79" s="2" t="s">
        <v>537</v>
      </c>
      <c r="S79" s="2" t="s">
        <v>952</v>
      </c>
      <c r="T79" s="2" t="s">
        <v>953</v>
      </c>
      <c r="U79" s="2" t="s">
        <v>954</v>
      </c>
      <c r="V79" s="2">
        <v>5</v>
      </c>
      <c r="W79" s="2">
        <v>9</v>
      </c>
      <c r="X79" s="2" t="s">
        <v>437</v>
      </c>
      <c r="Y79" s="2" t="s">
        <v>924</v>
      </c>
      <c r="Z79" s="2">
        <v>1</v>
      </c>
      <c r="AA79" s="2" t="s">
        <v>936</v>
      </c>
      <c r="AB79" s="2">
        <v>1</v>
      </c>
      <c r="AC79" s="2" t="s">
        <v>937</v>
      </c>
      <c r="AD79" s="2">
        <v>810</v>
      </c>
      <c r="AE79" s="2" t="s">
        <v>938</v>
      </c>
      <c r="AF79" s="2" t="s">
        <v>955</v>
      </c>
      <c r="AG79" s="2">
        <v>4</v>
      </c>
      <c r="AH79" s="2">
        <v>5</v>
      </c>
      <c r="AI79" s="2">
        <v>4</v>
      </c>
      <c r="AJ79" s="2">
        <v>4</v>
      </c>
    </row>
    <row r="81" spans="1:15" ht="18.75" x14ac:dyDescent="0.3">
      <c r="A81" s="161" t="s">
        <v>969</v>
      </c>
      <c r="B81" s="161"/>
      <c r="C81" s="161"/>
      <c r="D81" s="161"/>
    </row>
    <row r="82" spans="1:15" x14ac:dyDescent="0.25">
      <c r="A82" s="106" t="s">
        <v>879</v>
      </c>
      <c r="B82" s="106" t="s">
        <v>956</v>
      </c>
      <c r="C82" s="106" t="str">
        <f>IF(B82="s","string",IF(B82="i","int",IF(B82="n","decimal",IF(B82="d","DateTime",IF(B82="b","bool")))))</f>
        <v>string</v>
      </c>
      <c r="D82" s="106" t="str">
        <f>"public "&amp;C82&amp;" "&amp;A82&amp;" { get; set; }"</f>
        <v>public string ListadoTipo { get; set; }</v>
      </c>
      <c r="E82" t="s">
        <v>970</v>
      </c>
      <c r="F82" s="2" t="str">
        <f>"dataReader."&amp;IF(B82="s","GetString",IF(B82="i","GetInt32",IF(B82="n","GetDecimal",IF(B82="d","GetDateTime",IF(B82="b","GetBoolean")))))&amp;"("</f>
        <v>dataReader.GetString(</v>
      </c>
      <c r="G82" s="2" t="str">
        <f>", "&amp;IF(B82="s","null",IF(B82="i","0",IF(B82="n","decimal.Zero",IF(B82="d","DateTime.MinValue",IF(B82="b","false")))))&amp;");"</f>
        <v>, null);</v>
      </c>
      <c r="H82" s="2" t="str">
        <f>F82&amp;""""&amp;A82&amp;""""&amp;G82</f>
        <v>dataReader.GetString("ListadoTipo", null);</v>
      </c>
      <c r="I82" s="2" t="str">
        <f>E82&amp;"."&amp;A82</f>
        <v>subastaListado.ListadoTipo</v>
      </c>
      <c r="J82" s="2" t="str">
        <f>I82&amp;" = "&amp;H82&amp;""</f>
        <v>subastaListado.ListadoTipo = dataReader.GetString("ListadoTipo", null);</v>
      </c>
      <c r="M82" t="s">
        <v>971</v>
      </c>
      <c r="N82" t="s">
        <v>972</v>
      </c>
      <c r="O82" t="str">
        <f>M82&amp;"."&amp;A82&amp;" = "&amp;N82&amp;"."&amp;A82&amp;";"</f>
        <v>modelSubastaListado.ListadoTipo = itemSubastaListadoDTO.ListadoTipo;</v>
      </c>
    </row>
    <row r="83" spans="1:15" x14ac:dyDescent="0.25">
      <c r="A83" s="106" t="s">
        <v>880</v>
      </c>
      <c r="B83" s="106" t="s">
        <v>379</v>
      </c>
      <c r="C83" s="106" t="str">
        <f t="shared" ref="C83:C113" si="0">IF(B83="s","string",IF(B83="i","int",IF(B83="n","decimal",IF(B83="d","DateTime",IF(B83="b","bool")))))</f>
        <v>int</v>
      </c>
      <c r="D83" s="106" t="str">
        <f t="shared" ref="D83:D113" si="1">"public "&amp;C83&amp;" "&amp;A83&amp;" { get; set; }"</f>
        <v>public int SolicitudId { get; set; }</v>
      </c>
      <c r="E83" t="s">
        <v>970</v>
      </c>
      <c r="F83" s="2" t="str">
        <f t="shared" ref="F83:F120" si="2">"dataReader."&amp;IF(B83="s","GetString",IF(B83="i","GetInt32",IF(B83="n","GetDecimal",IF(B83="d","GetDateTime",IF(B83="b","GetBoolean")))))&amp;"("</f>
        <v>dataReader.GetInt32(</v>
      </c>
      <c r="G83" s="2" t="str">
        <f t="shared" ref="G83:G120" si="3">", "&amp;IF(B83="s","null",IF(B83="i","0",IF(B83="n","decimal.Zero",IF(B83="d","DateTime.MinValue",IF(B83="b","false")))))&amp;");"</f>
        <v>, 0);</v>
      </c>
      <c r="H83" s="2" t="str">
        <f t="shared" ref="H83:H120" si="4">F83&amp;""""&amp;A83&amp;""""&amp;G83</f>
        <v>dataReader.GetInt32("SolicitudId", 0);</v>
      </c>
      <c r="I83" s="2" t="str">
        <f t="shared" ref="I83:I120" si="5">E83&amp;"."&amp;A83</f>
        <v>subastaListado.SolicitudId</v>
      </c>
      <c r="J83" s="2" t="str">
        <f t="shared" ref="J83:J120" si="6">I83&amp;" = "&amp;H83&amp;""</f>
        <v>subastaListado.SolicitudId = dataReader.GetInt32("SolicitudId", 0);</v>
      </c>
      <c r="M83" t="s">
        <v>971</v>
      </c>
      <c r="N83" t="s">
        <v>972</v>
      </c>
      <c r="O83" t="str">
        <f t="shared" ref="O83:O120" si="7">M83&amp;"."&amp;A83&amp;" = "&amp;N83&amp;"."&amp;A83&amp;";"</f>
        <v>modelSubastaListado.SolicitudId = itemSubastaListadoDTO.SolicitudId;</v>
      </c>
    </row>
    <row r="84" spans="1:15" x14ac:dyDescent="0.25">
      <c r="A84" s="106" t="s">
        <v>881</v>
      </c>
      <c r="B84" s="106" t="s">
        <v>379</v>
      </c>
      <c r="C84" s="106" t="str">
        <f t="shared" si="0"/>
        <v>int</v>
      </c>
      <c r="D84" s="106" t="str">
        <f t="shared" si="1"/>
        <v>public int SolicitudCredClienteId { get; set; }</v>
      </c>
      <c r="E84" t="s">
        <v>970</v>
      </c>
      <c r="F84" s="2" t="str">
        <f t="shared" si="2"/>
        <v>dataReader.GetInt32(</v>
      </c>
      <c r="G84" s="2" t="str">
        <f t="shared" si="3"/>
        <v>, 0);</v>
      </c>
      <c r="H84" s="2" t="str">
        <f t="shared" si="4"/>
        <v>dataReader.GetInt32("SolicitudCredClienteId", 0);</v>
      </c>
      <c r="I84" s="2" t="str">
        <f t="shared" si="5"/>
        <v>subastaListado.SolicitudCredClienteId</v>
      </c>
      <c r="J84" s="2" t="str">
        <f t="shared" si="6"/>
        <v>subastaListado.SolicitudCredClienteId = dataReader.GetInt32("SolicitudCredClienteId", 0);</v>
      </c>
      <c r="M84" t="s">
        <v>971</v>
      </c>
      <c r="N84" t="s">
        <v>972</v>
      </c>
      <c r="O84" t="str">
        <f t="shared" si="7"/>
        <v>modelSubastaListado.SolicitudCredClienteId = itemSubastaListadoDTO.SolicitudCredClienteId;</v>
      </c>
    </row>
    <row r="85" spans="1:15" x14ac:dyDescent="0.25">
      <c r="A85" s="106" t="s">
        <v>882</v>
      </c>
      <c r="B85" s="106" t="s">
        <v>379</v>
      </c>
      <c r="C85" s="106" t="str">
        <f t="shared" si="0"/>
        <v>int</v>
      </c>
      <c r="D85" s="106" t="str">
        <f t="shared" si="1"/>
        <v>public int SolicitudProductoId { get; set; }</v>
      </c>
      <c r="E85" t="s">
        <v>970</v>
      </c>
      <c r="F85" s="2" t="str">
        <f t="shared" si="2"/>
        <v>dataReader.GetInt32(</v>
      </c>
      <c r="G85" s="2" t="str">
        <f t="shared" si="3"/>
        <v>, 0);</v>
      </c>
      <c r="H85" s="2" t="str">
        <f t="shared" si="4"/>
        <v>dataReader.GetInt32("SolicitudProductoId", 0);</v>
      </c>
      <c r="I85" s="2" t="str">
        <f t="shared" si="5"/>
        <v>subastaListado.SolicitudProductoId</v>
      </c>
      <c r="J85" s="2" t="str">
        <f t="shared" si="6"/>
        <v>subastaListado.SolicitudProductoId = dataReader.GetInt32("SolicitudProductoId", 0);</v>
      </c>
      <c r="M85" t="s">
        <v>971</v>
      </c>
      <c r="N85" t="s">
        <v>972</v>
      </c>
      <c r="O85" t="str">
        <f t="shared" si="7"/>
        <v>modelSubastaListado.SolicitudProductoId = itemSubastaListadoDTO.SolicitudProductoId;</v>
      </c>
    </row>
    <row r="86" spans="1:15" x14ac:dyDescent="0.25">
      <c r="A86" s="106" t="s">
        <v>883</v>
      </c>
      <c r="B86" s="106" t="s">
        <v>379</v>
      </c>
      <c r="C86" s="106" t="str">
        <f t="shared" si="0"/>
        <v>int</v>
      </c>
      <c r="D86" s="106" t="str">
        <f t="shared" si="1"/>
        <v>public int SolicitudPrestamoDestinoId { get; set; }</v>
      </c>
      <c r="E86" t="s">
        <v>970</v>
      </c>
      <c r="F86" s="2" t="str">
        <f t="shared" si="2"/>
        <v>dataReader.GetInt32(</v>
      </c>
      <c r="G86" s="2" t="str">
        <f t="shared" si="3"/>
        <v>, 0);</v>
      </c>
      <c r="H86" s="2" t="str">
        <f t="shared" si="4"/>
        <v>dataReader.GetInt32("SolicitudPrestamoDestinoId", 0);</v>
      </c>
      <c r="I86" s="2" t="str">
        <f t="shared" si="5"/>
        <v>subastaListado.SolicitudPrestamoDestinoId</v>
      </c>
      <c r="J86" s="2" t="str">
        <f t="shared" si="6"/>
        <v>subastaListado.SolicitudPrestamoDestinoId = dataReader.GetInt32("SolicitudPrestamoDestinoId", 0);</v>
      </c>
      <c r="M86" t="s">
        <v>971</v>
      </c>
      <c r="N86" t="s">
        <v>972</v>
      </c>
      <c r="O86" t="str">
        <f t="shared" si="7"/>
        <v>modelSubastaListado.SolicitudPrestamoDestinoId = itemSubastaListadoDTO.SolicitudPrestamoDestinoId;</v>
      </c>
    </row>
    <row r="87" spans="1:15" x14ac:dyDescent="0.25">
      <c r="A87" s="106" t="s">
        <v>884</v>
      </c>
      <c r="B87" s="106" t="s">
        <v>379</v>
      </c>
      <c r="C87" s="106" t="str">
        <f t="shared" si="0"/>
        <v>int</v>
      </c>
      <c r="D87" s="106" t="str">
        <f t="shared" si="1"/>
        <v>public int SolicitudEstadoId { get; set; }</v>
      </c>
      <c r="E87" t="s">
        <v>970</v>
      </c>
      <c r="F87" s="2" t="str">
        <f t="shared" si="2"/>
        <v>dataReader.GetInt32(</v>
      </c>
      <c r="G87" s="2" t="str">
        <f t="shared" si="3"/>
        <v>, 0);</v>
      </c>
      <c r="H87" s="2" t="str">
        <f t="shared" si="4"/>
        <v>dataReader.GetInt32("SolicitudEstadoId", 0);</v>
      </c>
      <c r="I87" s="2" t="str">
        <f t="shared" si="5"/>
        <v>subastaListado.SolicitudEstadoId</v>
      </c>
      <c r="J87" s="2" t="str">
        <f t="shared" si="6"/>
        <v>subastaListado.SolicitudEstadoId = dataReader.GetInt32("SolicitudEstadoId", 0);</v>
      </c>
      <c r="M87" t="s">
        <v>971</v>
      </c>
      <c r="N87" t="s">
        <v>972</v>
      </c>
      <c r="O87" t="str">
        <f t="shared" si="7"/>
        <v>modelSubastaListado.SolicitudEstadoId = itemSubastaListadoDTO.SolicitudEstadoId;</v>
      </c>
    </row>
    <row r="88" spans="1:15" x14ac:dyDescent="0.25">
      <c r="A88" s="106" t="s">
        <v>885</v>
      </c>
      <c r="B88" s="106" t="s">
        <v>957</v>
      </c>
      <c r="C88" s="106" t="str">
        <f t="shared" si="0"/>
        <v>decimal</v>
      </c>
      <c r="D88" s="106" t="str">
        <f t="shared" si="1"/>
        <v>public decimal SolicitudMontoSolicitado { get; set; }</v>
      </c>
      <c r="E88" t="s">
        <v>970</v>
      </c>
      <c r="F88" s="2" t="str">
        <f t="shared" si="2"/>
        <v>dataReader.GetDecimal(</v>
      </c>
      <c r="G88" s="2" t="str">
        <f t="shared" si="3"/>
        <v>, decimal.Zero);</v>
      </c>
      <c r="H88" s="2" t="str">
        <f t="shared" si="4"/>
        <v>dataReader.GetDecimal("SolicitudMontoSolicitado", decimal.Zero);</v>
      </c>
      <c r="I88" s="2" t="str">
        <f t="shared" si="5"/>
        <v>subastaListado.SolicitudMontoSolicitado</v>
      </c>
      <c r="J88" s="2" t="str">
        <f t="shared" si="6"/>
        <v>subastaListado.SolicitudMontoSolicitado = dataReader.GetDecimal("SolicitudMontoSolicitado", decimal.Zero);</v>
      </c>
      <c r="M88" t="s">
        <v>971</v>
      </c>
      <c r="N88" t="s">
        <v>972</v>
      </c>
      <c r="O88" t="str">
        <f t="shared" si="7"/>
        <v>modelSubastaListado.SolicitudMontoSolicitado = itemSubastaListadoDTO.SolicitudMontoSolicitado;</v>
      </c>
    </row>
    <row r="89" spans="1:15" x14ac:dyDescent="0.25">
      <c r="A89" s="106" t="s">
        <v>886</v>
      </c>
      <c r="B89" s="106" t="s">
        <v>958</v>
      </c>
      <c r="C89" s="106" t="str">
        <f t="shared" si="0"/>
        <v>DateTime</v>
      </c>
      <c r="D89" s="106" t="str">
        <f t="shared" si="1"/>
        <v>public DateTime SolicitudFechaIngresado { get; set; }</v>
      </c>
      <c r="E89" t="s">
        <v>970</v>
      </c>
      <c r="F89" s="2" t="str">
        <f t="shared" si="2"/>
        <v>dataReader.GetDateTime(</v>
      </c>
      <c r="G89" s="2" t="str">
        <f t="shared" si="3"/>
        <v>, DateTime.MinValue);</v>
      </c>
      <c r="H89" s="2" t="str">
        <f t="shared" si="4"/>
        <v>dataReader.GetDateTime("SolicitudFechaIngresado", DateTime.MinValue);</v>
      </c>
      <c r="I89" s="2" t="str">
        <f t="shared" si="5"/>
        <v>subastaListado.SolicitudFechaIngresado</v>
      </c>
      <c r="J89" s="2" t="str">
        <f t="shared" si="6"/>
        <v>subastaListado.SolicitudFechaIngresado = dataReader.GetDateTime("SolicitudFechaIngresado", DateTime.MinValue);</v>
      </c>
      <c r="M89" t="s">
        <v>971</v>
      </c>
      <c r="N89" t="s">
        <v>972</v>
      </c>
      <c r="O89" t="str">
        <f t="shared" si="7"/>
        <v>modelSubastaListado.SolicitudFechaIngresado = itemSubastaListadoDTO.SolicitudFechaIngresado;</v>
      </c>
    </row>
    <row r="90" spans="1:15" x14ac:dyDescent="0.25">
      <c r="A90" s="106" t="s">
        <v>887</v>
      </c>
      <c r="B90" s="106" t="s">
        <v>958</v>
      </c>
      <c r="C90" s="106" t="str">
        <f t="shared" si="0"/>
        <v>DateTime</v>
      </c>
      <c r="D90" s="106" t="str">
        <f t="shared" si="1"/>
        <v>public DateTime SolicitudFechaModificacion { get; set; }</v>
      </c>
      <c r="E90" t="s">
        <v>970</v>
      </c>
      <c r="F90" s="2" t="str">
        <f t="shared" si="2"/>
        <v>dataReader.GetDateTime(</v>
      </c>
      <c r="G90" s="2" t="str">
        <f t="shared" si="3"/>
        <v>, DateTime.MinValue);</v>
      </c>
      <c r="H90" s="2" t="str">
        <f t="shared" si="4"/>
        <v>dataReader.GetDateTime("SolicitudFechaModificacion", DateTime.MinValue);</v>
      </c>
      <c r="I90" s="2" t="str">
        <f t="shared" si="5"/>
        <v>subastaListado.SolicitudFechaModificacion</v>
      </c>
      <c r="J90" s="2" t="str">
        <f t="shared" si="6"/>
        <v>subastaListado.SolicitudFechaModificacion = dataReader.GetDateTime("SolicitudFechaModificacion", DateTime.MinValue);</v>
      </c>
      <c r="M90" t="s">
        <v>971</v>
      </c>
      <c r="N90" t="s">
        <v>972</v>
      </c>
      <c r="O90" t="str">
        <f t="shared" si="7"/>
        <v>modelSubastaListado.SolicitudFechaModificacion = itemSubastaListadoDTO.SolicitudFechaModificacion;</v>
      </c>
    </row>
    <row r="91" spans="1:15" x14ac:dyDescent="0.25">
      <c r="A91" s="106" t="s">
        <v>888</v>
      </c>
      <c r="B91" s="106" t="s">
        <v>957</v>
      </c>
      <c r="C91" s="106" t="str">
        <f t="shared" si="0"/>
        <v>decimal</v>
      </c>
      <c r="D91" s="106" t="str">
        <f t="shared" si="1"/>
        <v>public decimal SolicitudTNA { get; set; }</v>
      </c>
      <c r="E91" t="s">
        <v>970</v>
      </c>
      <c r="F91" s="2" t="str">
        <f t="shared" si="2"/>
        <v>dataReader.GetDecimal(</v>
      </c>
      <c r="G91" s="2" t="str">
        <f t="shared" si="3"/>
        <v>, decimal.Zero);</v>
      </c>
      <c r="H91" s="2" t="str">
        <f t="shared" si="4"/>
        <v>dataReader.GetDecimal("SolicitudTNA", decimal.Zero);</v>
      </c>
      <c r="I91" s="2" t="str">
        <f t="shared" si="5"/>
        <v>subastaListado.SolicitudTNA</v>
      </c>
      <c r="J91" s="2" t="str">
        <f t="shared" si="6"/>
        <v>subastaListado.SolicitudTNA = dataReader.GetDecimal("SolicitudTNA", decimal.Zero);</v>
      </c>
      <c r="M91" t="s">
        <v>971</v>
      </c>
      <c r="N91" t="s">
        <v>972</v>
      </c>
      <c r="O91" t="str">
        <f t="shared" si="7"/>
        <v>modelSubastaListado.SolicitudTNA = itemSubastaListadoDTO.SolicitudTNA;</v>
      </c>
    </row>
    <row r="92" spans="1:15" x14ac:dyDescent="0.25">
      <c r="A92" s="106" t="s">
        <v>889</v>
      </c>
      <c r="B92" s="106" t="s">
        <v>959</v>
      </c>
      <c r="C92" s="106" t="str">
        <f t="shared" si="0"/>
        <v>bool</v>
      </c>
      <c r="D92" s="106" t="str">
        <f t="shared" si="1"/>
        <v>public bool SolicitudActivo { get; set; }</v>
      </c>
      <c r="E92" t="s">
        <v>970</v>
      </c>
      <c r="F92" s="2" t="str">
        <f t="shared" si="2"/>
        <v>dataReader.GetBoolean(</v>
      </c>
      <c r="G92" s="2" t="str">
        <f t="shared" si="3"/>
        <v>, false);</v>
      </c>
      <c r="H92" s="2" t="str">
        <f t="shared" si="4"/>
        <v>dataReader.GetBoolean("SolicitudActivo", false);</v>
      </c>
      <c r="I92" s="2" t="str">
        <f t="shared" si="5"/>
        <v>subastaListado.SolicitudActivo</v>
      </c>
      <c r="J92" s="2" t="str">
        <f t="shared" si="6"/>
        <v>subastaListado.SolicitudActivo = dataReader.GetBoolean("SolicitudActivo", false);</v>
      </c>
      <c r="M92" t="s">
        <v>971</v>
      </c>
      <c r="N92" t="s">
        <v>972</v>
      </c>
      <c r="O92" t="str">
        <f t="shared" si="7"/>
        <v>modelSubastaListado.SolicitudActivo = itemSubastaListadoDTO.SolicitudActivo;</v>
      </c>
    </row>
    <row r="93" spans="1:15" x14ac:dyDescent="0.25">
      <c r="A93" s="106" t="s">
        <v>890</v>
      </c>
      <c r="B93" s="106" t="s">
        <v>956</v>
      </c>
      <c r="C93" s="106" t="str">
        <f t="shared" si="0"/>
        <v>string</v>
      </c>
      <c r="D93" s="106" t="str">
        <f t="shared" si="1"/>
        <v>public string SolicitudTituloProposito { get; set; }</v>
      </c>
      <c r="E93" t="s">
        <v>970</v>
      </c>
      <c r="F93" s="2" t="str">
        <f t="shared" si="2"/>
        <v>dataReader.GetString(</v>
      </c>
      <c r="G93" s="2" t="str">
        <f t="shared" si="3"/>
        <v>, null);</v>
      </c>
      <c r="H93" s="2" t="str">
        <f t="shared" si="4"/>
        <v>dataReader.GetString("SolicitudTituloProposito", null);</v>
      </c>
      <c r="I93" s="2" t="str">
        <f t="shared" si="5"/>
        <v>subastaListado.SolicitudTituloProposito</v>
      </c>
      <c r="J93" s="2" t="str">
        <f t="shared" si="6"/>
        <v>subastaListado.SolicitudTituloProposito = dataReader.GetString("SolicitudTituloProposito", null);</v>
      </c>
      <c r="M93" t="s">
        <v>971</v>
      </c>
      <c r="N93" t="s">
        <v>972</v>
      </c>
      <c r="O93" t="str">
        <f t="shared" si="7"/>
        <v>modelSubastaListado.SolicitudTituloProposito = itemSubastaListadoDTO.SolicitudTituloProposito;</v>
      </c>
    </row>
    <row r="94" spans="1:15" x14ac:dyDescent="0.25">
      <c r="A94" s="106" t="s">
        <v>891</v>
      </c>
      <c r="B94" s="106" t="s">
        <v>956</v>
      </c>
      <c r="C94" s="106" t="str">
        <f t="shared" si="0"/>
        <v>string</v>
      </c>
      <c r="D94" s="106" t="str">
        <f t="shared" si="1"/>
        <v>public string SolicitudDescripcionProposito { get; set; }</v>
      </c>
      <c r="E94" t="s">
        <v>970</v>
      </c>
      <c r="F94" s="2" t="str">
        <f t="shared" si="2"/>
        <v>dataReader.GetString(</v>
      </c>
      <c r="G94" s="2" t="str">
        <f t="shared" si="3"/>
        <v>, null);</v>
      </c>
      <c r="H94" s="2" t="str">
        <f t="shared" si="4"/>
        <v>dataReader.GetString("SolicitudDescripcionProposito", null);</v>
      </c>
      <c r="I94" s="2" t="str">
        <f t="shared" si="5"/>
        <v>subastaListado.SolicitudDescripcionProposito</v>
      </c>
      <c r="J94" s="2" t="str">
        <f t="shared" si="6"/>
        <v>subastaListado.SolicitudDescripcionProposito = dataReader.GetString("SolicitudDescripcionProposito", null);</v>
      </c>
      <c r="M94" t="s">
        <v>971</v>
      </c>
      <c r="N94" t="s">
        <v>972</v>
      </c>
      <c r="O94" t="str">
        <f t="shared" si="7"/>
        <v>modelSubastaListado.SolicitudDescripcionProposito = itemSubastaListadoDTO.SolicitudDescripcionProposito;</v>
      </c>
    </row>
    <row r="95" spans="1:15" x14ac:dyDescent="0.25">
      <c r="A95" s="106" t="s">
        <v>892</v>
      </c>
      <c r="B95" s="106" t="s">
        <v>379</v>
      </c>
      <c r="C95" s="106" t="str">
        <f t="shared" si="0"/>
        <v>int</v>
      </c>
      <c r="D95" s="106" t="str">
        <f t="shared" si="1"/>
        <v>public int SolicitudEtapaPeriodoPagoId { get; set; }</v>
      </c>
      <c r="E95" t="s">
        <v>970</v>
      </c>
      <c r="F95" s="2" t="str">
        <f t="shared" si="2"/>
        <v>dataReader.GetInt32(</v>
      </c>
      <c r="G95" s="2" t="str">
        <f t="shared" si="3"/>
        <v>, 0);</v>
      </c>
      <c r="H95" s="2" t="str">
        <f t="shared" si="4"/>
        <v>dataReader.GetInt32("SolicitudEtapaPeriodoPagoId", 0);</v>
      </c>
      <c r="I95" s="2" t="str">
        <f t="shared" si="5"/>
        <v>subastaListado.SolicitudEtapaPeriodoPagoId</v>
      </c>
      <c r="J95" s="2" t="str">
        <f t="shared" si="6"/>
        <v>subastaListado.SolicitudEtapaPeriodoPagoId = dataReader.GetInt32("SolicitudEtapaPeriodoPagoId", 0);</v>
      </c>
      <c r="M95" t="s">
        <v>971</v>
      </c>
      <c r="N95" t="s">
        <v>972</v>
      </c>
      <c r="O95" t="str">
        <f t="shared" si="7"/>
        <v>modelSubastaListado.SolicitudEtapaPeriodoPagoId = itemSubastaListadoDTO.SolicitudEtapaPeriodoPagoId;</v>
      </c>
    </row>
    <row r="96" spans="1:15" x14ac:dyDescent="0.25">
      <c r="A96" s="106" t="s">
        <v>893</v>
      </c>
      <c r="B96" s="106" t="s">
        <v>956</v>
      </c>
      <c r="C96" s="106" t="str">
        <f t="shared" si="0"/>
        <v>string</v>
      </c>
      <c r="D96" s="106" t="str">
        <f t="shared" si="1"/>
        <v>public string SolicitudEstadoDesc { get; set; }</v>
      </c>
      <c r="E96" t="s">
        <v>970</v>
      </c>
      <c r="F96" s="2" t="str">
        <f t="shared" si="2"/>
        <v>dataReader.GetString(</v>
      </c>
      <c r="G96" s="2" t="str">
        <f t="shared" si="3"/>
        <v>, null);</v>
      </c>
      <c r="H96" s="2" t="str">
        <f t="shared" si="4"/>
        <v>dataReader.GetString("SolicitudEstadoDesc", null);</v>
      </c>
      <c r="I96" s="2" t="str">
        <f t="shared" si="5"/>
        <v>subastaListado.SolicitudEstadoDesc</v>
      </c>
      <c r="J96" s="2" t="str">
        <f t="shared" si="6"/>
        <v>subastaListado.SolicitudEstadoDesc = dataReader.GetString("SolicitudEstadoDesc", null);</v>
      </c>
      <c r="M96" t="s">
        <v>971</v>
      </c>
      <c r="N96" t="s">
        <v>972</v>
      </c>
      <c r="O96" t="str">
        <f t="shared" si="7"/>
        <v>modelSubastaListado.SolicitudEstadoDesc = itemSubastaListadoDTO.SolicitudEstadoDesc;</v>
      </c>
    </row>
    <row r="97" spans="1:15" x14ac:dyDescent="0.25">
      <c r="A97" s="106" t="s">
        <v>894</v>
      </c>
      <c r="B97" s="106" t="s">
        <v>379</v>
      </c>
      <c r="C97" s="106" t="str">
        <f t="shared" si="0"/>
        <v>int</v>
      </c>
      <c r="D97" s="106" t="str">
        <f t="shared" si="1"/>
        <v>public int PerfilCrediticioId { get; set; }</v>
      </c>
      <c r="E97" t="s">
        <v>970</v>
      </c>
      <c r="F97" s="2" t="str">
        <f t="shared" si="2"/>
        <v>dataReader.GetInt32(</v>
      </c>
      <c r="G97" s="2" t="str">
        <f t="shared" si="3"/>
        <v>, 0);</v>
      </c>
      <c r="H97" s="2" t="str">
        <f t="shared" si="4"/>
        <v>dataReader.GetInt32("PerfilCrediticioId", 0);</v>
      </c>
      <c r="I97" s="2" t="str">
        <f t="shared" si="5"/>
        <v>subastaListado.PerfilCrediticioId</v>
      </c>
      <c r="J97" s="2" t="str">
        <f t="shared" si="6"/>
        <v>subastaListado.PerfilCrediticioId = dataReader.GetInt32("PerfilCrediticioId", 0);</v>
      </c>
      <c r="M97" t="s">
        <v>971</v>
      </c>
      <c r="N97" t="s">
        <v>972</v>
      </c>
      <c r="O97" t="str">
        <f t="shared" si="7"/>
        <v>modelSubastaListado.PerfilCrediticioId = itemSubastaListadoDTO.PerfilCrediticioId;</v>
      </c>
    </row>
    <row r="98" spans="1:15" x14ac:dyDescent="0.25">
      <c r="A98" s="106" t="s">
        <v>895</v>
      </c>
      <c r="B98" s="106" t="s">
        <v>379</v>
      </c>
      <c r="C98" s="106" t="str">
        <f t="shared" si="0"/>
        <v>int</v>
      </c>
      <c r="D98" s="106" t="str">
        <f t="shared" si="1"/>
        <v>public int SubastaEstadoId { get; set; }</v>
      </c>
      <c r="E98" t="s">
        <v>970</v>
      </c>
      <c r="F98" s="2" t="str">
        <f t="shared" si="2"/>
        <v>dataReader.GetInt32(</v>
      </c>
      <c r="G98" s="2" t="str">
        <f t="shared" si="3"/>
        <v>, 0);</v>
      </c>
      <c r="H98" s="2" t="str">
        <f t="shared" si="4"/>
        <v>dataReader.GetInt32("SubastaEstadoId", 0);</v>
      </c>
      <c r="I98" s="2" t="str">
        <f t="shared" si="5"/>
        <v>subastaListado.SubastaEstadoId</v>
      </c>
      <c r="J98" s="2" t="str">
        <f t="shared" si="6"/>
        <v>subastaListado.SubastaEstadoId = dataReader.GetInt32("SubastaEstadoId", 0);</v>
      </c>
      <c r="M98" t="s">
        <v>971</v>
      </c>
      <c r="N98" t="s">
        <v>972</v>
      </c>
      <c r="O98" t="str">
        <f t="shared" si="7"/>
        <v>modelSubastaListado.SubastaEstadoId = itemSubastaListadoDTO.SubastaEstadoId;</v>
      </c>
    </row>
    <row r="99" spans="1:15" x14ac:dyDescent="0.25">
      <c r="A99" s="106" t="s">
        <v>896</v>
      </c>
      <c r="B99" s="106" t="s">
        <v>956</v>
      </c>
      <c r="C99" s="106" t="str">
        <f t="shared" si="0"/>
        <v>string</v>
      </c>
      <c r="D99" s="106" t="str">
        <f t="shared" si="1"/>
        <v>public string SubastaEstadoDesc { get; set; }</v>
      </c>
      <c r="E99" t="s">
        <v>970</v>
      </c>
      <c r="F99" s="2" t="str">
        <f t="shared" si="2"/>
        <v>dataReader.GetString(</v>
      </c>
      <c r="G99" s="2" t="str">
        <f t="shared" si="3"/>
        <v>, null);</v>
      </c>
      <c r="H99" s="2" t="str">
        <f t="shared" si="4"/>
        <v>dataReader.GetString("SubastaEstadoDesc", null);</v>
      </c>
      <c r="I99" s="2" t="str">
        <f t="shared" si="5"/>
        <v>subastaListado.SubastaEstadoDesc</v>
      </c>
      <c r="J99" s="2" t="str">
        <f t="shared" si="6"/>
        <v>subastaListado.SubastaEstadoDesc = dataReader.GetString("SubastaEstadoDesc", null);</v>
      </c>
      <c r="M99" t="s">
        <v>971</v>
      </c>
      <c r="N99" t="s">
        <v>972</v>
      </c>
      <c r="O99" t="str">
        <f t="shared" si="7"/>
        <v>modelSubastaListado.SubastaEstadoDesc = itemSubastaListadoDTO.SubastaEstadoDesc;</v>
      </c>
    </row>
    <row r="100" spans="1:15" x14ac:dyDescent="0.25">
      <c r="A100" s="106" t="s">
        <v>897</v>
      </c>
      <c r="B100" s="106" t="s">
        <v>958</v>
      </c>
      <c r="C100" s="106" t="str">
        <f t="shared" si="0"/>
        <v>DateTime</v>
      </c>
      <c r="D100" s="106" t="str">
        <f t="shared" si="1"/>
        <v>public DateTime SubastaFechaAlta { get; set; }</v>
      </c>
      <c r="E100" t="s">
        <v>970</v>
      </c>
      <c r="F100" s="2" t="str">
        <f t="shared" si="2"/>
        <v>dataReader.GetDateTime(</v>
      </c>
      <c r="G100" s="2" t="str">
        <f t="shared" si="3"/>
        <v>, DateTime.MinValue);</v>
      </c>
      <c r="H100" s="2" t="str">
        <f t="shared" si="4"/>
        <v>dataReader.GetDateTime("SubastaFechaAlta", DateTime.MinValue);</v>
      </c>
      <c r="I100" s="2" t="str">
        <f t="shared" si="5"/>
        <v>subastaListado.SubastaFechaAlta</v>
      </c>
      <c r="J100" s="2" t="str">
        <f t="shared" si="6"/>
        <v>subastaListado.SubastaFechaAlta = dataReader.GetDateTime("SubastaFechaAlta", DateTime.MinValue);</v>
      </c>
      <c r="M100" t="s">
        <v>971</v>
      </c>
      <c r="N100" t="s">
        <v>972</v>
      </c>
      <c r="O100" t="str">
        <f t="shared" si="7"/>
        <v>modelSubastaListado.SubastaFechaAlta = itemSubastaListadoDTO.SubastaFechaAlta;</v>
      </c>
    </row>
    <row r="101" spans="1:15" x14ac:dyDescent="0.25">
      <c r="A101" s="106" t="s">
        <v>898</v>
      </c>
      <c r="B101" s="106" t="s">
        <v>958</v>
      </c>
      <c r="C101" s="106" t="str">
        <f t="shared" si="0"/>
        <v>DateTime</v>
      </c>
      <c r="D101" s="106" t="str">
        <f t="shared" si="1"/>
        <v>public DateTime SubastaFechaFin { get; set; }</v>
      </c>
      <c r="E101" t="s">
        <v>970</v>
      </c>
      <c r="F101" s="2" t="str">
        <f t="shared" si="2"/>
        <v>dataReader.GetDateTime(</v>
      </c>
      <c r="G101" s="2" t="str">
        <f t="shared" si="3"/>
        <v>, DateTime.MinValue);</v>
      </c>
      <c r="H101" s="2" t="str">
        <f t="shared" si="4"/>
        <v>dataReader.GetDateTime("SubastaFechaFin", DateTime.MinValue);</v>
      </c>
      <c r="I101" s="2" t="str">
        <f t="shared" si="5"/>
        <v>subastaListado.SubastaFechaFin</v>
      </c>
      <c r="J101" s="2" t="str">
        <f t="shared" si="6"/>
        <v>subastaListado.SubastaFechaFin = dataReader.GetDateTime("SubastaFechaFin", DateTime.MinValue);</v>
      </c>
      <c r="M101" t="s">
        <v>971</v>
      </c>
      <c r="N101" t="s">
        <v>972</v>
      </c>
      <c r="O101" t="str">
        <f t="shared" si="7"/>
        <v>modelSubastaListado.SubastaFechaFin = itemSubastaListadoDTO.SubastaFechaFin;</v>
      </c>
    </row>
    <row r="102" spans="1:15" x14ac:dyDescent="0.25">
      <c r="A102" s="106" t="s">
        <v>899</v>
      </c>
      <c r="B102" s="106" t="s">
        <v>958</v>
      </c>
      <c r="C102" s="106" t="str">
        <f t="shared" si="0"/>
        <v>DateTime</v>
      </c>
      <c r="D102" s="106" t="str">
        <f t="shared" si="1"/>
        <v>public DateTime SubastaFechaInicio { get; set; }</v>
      </c>
      <c r="E102" t="s">
        <v>970</v>
      </c>
      <c r="F102" s="2" t="str">
        <f t="shared" si="2"/>
        <v>dataReader.GetDateTime(</v>
      </c>
      <c r="G102" s="2" t="str">
        <f t="shared" si="3"/>
        <v>, DateTime.MinValue);</v>
      </c>
      <c r="H102" s="2" t="str">
        <f t="shared" si="4"/>
        <v>dataReader.GetDateTime("SubastaFechaInicio", DateTime.MinValue);</v>
      </c>
      <c r="I102" s="2" t="str">
        <f t="shared" si="5"/>
        <v>subastaListado.SubastaFechaInicio</v>
      </c>
      <c r="J102" s="2" t="str">
        <f t="shared" si="6"/>
        <v>subastaListado.SubastaFechaInicio = dataReader.GetDateTime("SubastaFechaInicio", DateTime.MinValue);</v>
      </c>
      <c r="M102" t="s">
        <v>971</v>
      </c>
      <c r="N102" t="s">
        <v>972</v>
      </c>
      <c r="O102" t="str">
        <f t="shared" si="7"/>
        <v>modelSubastaListado.SubastaFechaInicio = itemSubastaListadoDTO.SubastaFechaInicio;</v>
      </c>
    </row>
    <row r="103" spans="1:15" x14ac:dyDescent="0.25">
      <c r="A103" s="106" t="s">
        <v>900</v>
      </c>
      <c r="B103" s="106" t="s">
        <v>379</v>
      </c>
      <c r="C103" s="106" t="str">
        <f t="shared" si="0"/>
        <v>int</v>
      </c>
      <c r="D103" s="106" t="str">
        <f t="shared" si="1"/>
        <v>public int SubastaId { get; set; }</v>
      </c>
      <c r="E103" t="s">
        <v>970</v>
      </c>
      <c r="F103" s="2" t="str">
        <f t="shared" si="2"/>
        <v>dataReader.GetInt32(</v>
      </c>
      <c r="G103" s="2" t="str">
        <f t="shared" si="3"/>
        <v>, 0);</v>
      </c>
      <c r="H103" s="2" t="str">
        <f t="shared" si="4"/>
        <v>dataReader.GetInt32("SubastaId", 0);</v>
      </c>
      <c r="I103" s="2" t="str">
        <f t="shared" si="5"/>
        <v>subastaListado.SubastaId</v>
      </c>
      <c r="J103" s="2" t="str">
        <f t="shared" si="6"/>
        <v>subastaListado.SubastaId = dataReader.GetInt32("SubastaId", 0);</v>
      </c>
      <c r="M103" t="s">
        <v>971</v>
      </c>
      <c r="N103" t="s">
        <v>972</v>
      </c>
      <c r="O103" t="str">
        <f t="shared" si="7"/>
        <v>modelSubastaListado.SubastaId = itemSubastaListadoDTO.SubastaId;</v>
      </c>
    </row>
    <row r="104" spans="1:15" x14ac:dyDescent="0.25">
      <c r="A104" s="106" t="s">
        <v>901</v>
      </c>
      <c r="B104" s="106" t="s">
        <v>379</v>
      </c>
      <c r="C104" s="106" t="str">
        <f t="shared" si="0"/>
        <v>int</v>
      </c>
      <c r="D104" s="106" t="str">
        <f t="shared" si="1"/>
        <v>public int Cierre { get; set; }</v>
      </c>
      <c r="E104" t="s">
        <v>970</v>
      </c>
      <c r="F104" s="2" t="str">
        <f t="shared" si="2"/>
        <v>dataReader.GetInt32(</v>
      </c>
      <c r="G104" s="2" t="str">
        <f t="shared" si="3"/>
        <v>, 0);</v>
      </c>
      <c r="H104" s="2" t="str">
        <f t="shared" si="4"/>
        <v>dataReader.GetInt32("Cierre", 0);</v>
      </c>
      <c r="I104" s="2" t="str">
        <f t="shared" si="5"/>
        <v>subastaListado.Cierre</v>
      </c>
      <c r="J104" s="2" t="str">
        <f t="shared" si="6"/>
        <v>subastaListado.Cierre = dataReader.GetInt32("Cierre", 0);</v>
      </c>
      <c r="M104" t="s">
        <v>971</v>
      </c>
      <c r="N104" t="s">
        <v>972</v>
      </c>
      <c r="O104" t="str">
        <f t="shared" si="7"/>
        <v>modelSubastaListado.Cierre = itemSubastaListadoDTO.Cierre;</v>
      </c>
    </row>
    <row r="105" spans="1:15" x14ac:dyDescent="0.25">
      <c r="A105" s="106" t="s">
        <v>902</v>
      </c>
      <c r="B105" s="106" t="s">
        <v>956</v>
      </c>
      <c r="C105" s="106" t="str">
        <f t="shared" si="0"/>
        <v>string</v>
      </c>
      <c r="D105" s="106" t="str">
        <f t="shared" si="1"/>
        <v>public string PropositoNombre { get; set; }</v>
      </c>
      <c r="E105" t="s">
        <v>970</v>
      </c>
      <c r="F105" s="2" t="str">
        <f t="shared" si="2"/>
        <v>dataReader.GetString(</v>
      </c>
      <c r="G105" s="2" t="str">
        <f t="shared" si="3"/>
        <v>, null);</v>
      </c>
      <c r="H105" s="2" t="str">
        <f t="shared" si="4"/>
        <v>dataReader.GetString("PropositoNombre", null);</v>
      </c>
      <c r="I105" s="2" t="str">
        <f t="shared" si="5"/>
        <v>subastaListado.PropositoNombre</v>
      </c>
      <c r="J105" s="2" t="str">
        <f t="shared" si="6"/>
        <v>subastaListado.PropositoNombre = dataReader.GetString("PropositoNombre", null);</v>
      </c>
      <c r="M105" t="s">
        <v>971</v>
      </c>
      <c r="N105" t="s">
        <v>972</v>
      </c>
      <c r="O105" t="str">
        <f t="shared" si="7"/>
        <v>modelSubastaListado.PropositoNombre = itemSubastaListadoDTO.PropositoNombre;</v>
      </c>
    </row>
    <row r="106" spans="1:15" x14ac:dyDescent="0.25">
      <c r="A106" s="106" t="s">
        <v>903</v>
      </c>
      <c r="B106" s="106" t="s">
        <v>956</v>
      </c>
      <c r="C106" s="106" t="str">
        <f t="shared" si="0"/>
        <v>string</v>
      </c>
      <c r="D106" s="106" t="str">
        <f t="shared" si="1"/>
        <v>public string PropositoAbreviatura { get; set; }</v>
      </c>
      <c r="E106" t="s">
        <v>970</v>
      </c>
      <c r="F106" s="2" t="str">
        <f t="shared" si="2"/>
        <v>dataReader.GetString(</v>
      </c>
      <c r="G106" s="2" t="str">
        <f t="shared" si="3"/>
        <v>, null);</v>
      </c>
      <c r="H106" s="2" t="str">
        <f t="shared" si="4"/>
        <v>dataReader.GetString("PropositoAbreviatura", null);</v>
      </c>
      <c r="I106" s="2" t="str">
        <f t="shared" si="5"/>
        <v>subastaListado.PropositoAbreviatura</v>
      </c>
      <c r="J106" s="2" t="str">
        <f t="shared" si="6"/>
        <v>subastaListado.PropositoAbreviatura = dataReader.GetString("PropositoAbreviatura", null);</v>
      </c>
      <c r="M106" t="s">
        <v>971</v>
      </c>
      <c r="N106" t="s">
        <v>972</v>
      </c>
      <c r="O106" t="str">
        <f t="shared" si="7"/>
        <v>modelSubastaListado.PropositoAbreviatura = itemSubastaListadoDTO.PropositoAbreviatura;</v>
      </c>
    </row>
    <row r="107" spans="1:15" x14ac:dyDescent="0.25">
      <c r="A107" s="106" t="s">
        <v>904</v>
      </c>
      <c r="B107" s="106" t="s">
        <v>379</v>
      </c>
      <c r="C107" s="106" t="str">
        <f t="shared" si="0"/>
        <v>int</v>
      </c>
      <c r="D107" s="106" t="str">
        <f t="shared" si="1"/>
        <v>public int PerfilId { get; set; }</v>
      </c>
      <c r="E107" t="s">
        <v>970</v>
      </c>
      <c r="F107" s="2" t="str">
        <f t="shared" si="2"/>
        <v>dataReader.GetInt32(</v>
      </c>
      <c r="G107" s="2" t="str">
        <f t="shared" si="3"/>
        <v>, 0);</v>
      </c>
      <c r="H107" s="2" t="str">
        <f t="shared" si="4"/>
        <v>dataReader.GetInt32("PerfilId", 0);</v>
      </c>
      <c r="I107" s="2" t="str">
        <f t="shared" si="5"/>
        <v>subastaListado.PerfilId</v>
      </c>
      <c r="J107" s="2" t="str">
        <f t="shared" si="6"/>
        <v>subastaListado.PerfilId = dataReader.GetInt32("PerfilId", 0);</v>
      </c>
      <c r="M107" t="s">
        <v>971</v>
      </c>
      <c r="N107" t="s">
        <v>972</v>
      </c>
      <c r="O107" t="str">
        <f t="shared" si="7"/>
        <v>modelSubastaListado.PerfilId = itemSubastaListadoDTO.PerfilId;</v>
      </c>
    </row>
    <row r="108" spans="1:15" x14ac:dyDescent="0.25">
      <c r="A108" s="106" t="s">
        <v>905</v>
      </c>
      <c r="B108" s="106" t="s">
        <v>956</v>
      </c>
      <c r="C108" s="106" t="str">
        <f t="shared" si="0"/>
        <v>string</v>
      </c>
      <c r="D108" s="106" t="str">
        <f t="shared" si="1"/>
        <v>public string PerfilNivelRiesgoLetra { get; set; }</v>
      </c>
      <c r="E108" t="s">
        <v>970</v>
      </c>
      <c r="F108" s="2" t="str">
        <f t="shared" si="2"/>
        <v>dataReader.GetString(</v>
      </c>
      <c r="G108" s="2" t="str">
        <f t="shared" si="3"/>
        <v>, null);</v>
      </c>
      <c r="H108" s="2" t="str">
        <f t="shared" si="4"/>
        <v>dataReader.GetString("PerfilNivelRiesgoLetra", null);</v>
      </c>
      <c r="I108" s="2" t="str">
        <f t="shared" si="5"/>
        <v>subastaListado.PerfilNivelRiesgoLetra</v>
      </c>
      <c r="J108" s="2" t="str">
        <f t="shared" si="6"/>
        <v>subastaListado.PerfilNivelRiesgoLetra = dataReader.GetString("PerfilNivelRiesgoLetra", null);</v>
      </c>
      <c r="M108" t="s">
        <v>971</v>
      </c>
      <c r="N108" t="s">
        <v>972</v>
      </c>
      <c r="O108" t="str">
        <f t="shared" si="7"/>
        <v>modelSubastaListado.PerfilNivelRiesgoLetra = itemSubastaListadoDTO.PerfilNivelRiesgoLetra;</v>
      </c>
    </row>
    <row r="109" spans="1:15" x14ac:dyDescent="0.25">
      <c r="A109" s="106" t="s">
        <v>906</v>
      </c>
      <c r="B109" s="106" t="s">
        <v>379</v>
      </c>
      <c r="C109" s="106" t="str">
        <f t="shared" si="0"/>
        <v>int</v>
      </c>
      <c r="D109" s="106" t="str">
        <f t="shared" si="1"/>
        <v>public int PerfilNivelRiesgoOrden { get; set; }</v>
      </c>
      <c r="E109" t="s">
        <v>970</v>
      </c>
      <c r="F109" s="2" t="str">
        <f t="shared" si="2"/>
        <v>dataReader.GetInt32(</v>
      </c>
      <c r="G109" s="2" t="str">
        <f t="shared" si="3"/>
        <v>, 0);</v>
      </c>
      <c r="H109" s="2" t="str">
        <f t="shared" si="4"/>
        <v>dataReader.GetInt32("PerfilNivelRiesgoOrden", 0);</v>
      </c>
      <c r="I109" s="2" t="str">
        <f t="shared" si="5"/>
        <v>subastaListado.PerfilNivelRiesgoOrden</v>
      </c>
      <c r="J109" s="2" t="str">
        <f t="shared" si="6"/>
        <v>subastaListado.PerfilNivelRiesgoOrden = dataReader.GetInt32("PerfilNivelRiesgoOrden", 0);</v>
      </c>
      <c r="M109" t="s">
        <v>971</v>
      </c>
      <c r="N109" t="s">
        <v>972</v>
      </c>
      <c r="O109" t="str">
        <f t="shared" si="7"/>
        <v>modelSubastaListado.PerfilNivelRiesgoOrden = itemSubastaListadoDTO.PerfilNivelRiesgoOrden;</v>
      </c>
    </row>
    <row r="110" spans="1:15" x14ac:dyDescent="0.25">
      <c r="A110" s="106" t="s">
        <v>907</v>
      </c>
      <c r="B110" s="106" t="s">
        <v>956</v>
      </c>
      <c r="C110" s="106" t="str">
        <f t="shared" si="0"/>
        <v>string</v>
      </c>
      <c r="D110" s="106" t="str">
        <f t="shared" si="1"/>
        <v>public string PerfilNombre { get; set; }</v>
      </c>
      <c r="E110" t="s">
        <v>970</v>
      </c>
      <c r="F110" s="2" t="str">
        <f t="shared" si="2"/>
        <v>dataReader.GetString(</v>
      </c>
      <c r="G110" s="2" t="str">
        <f t="shared" si="3"/>
        <v>, null);</v>
      </c>
      <c r="H110" s="2" t="str">
        <f t="shared" si="4"/>
        <v>dataReader.GetString("PerfilNombre", null);</v>
      </c>
      <c r="I110" s="2" t="str">
        <f t="shared" si="5"/>
        <v>subastaListado.PerfilNombre</v>
      </c>
      <c r="J110" s="2" t="str">
        <f t="shared" si="6"/>
        <v>subastaListado.PerfilNombre = dataReader.GetString("PerfilNombre", null);</v>
      </c>
      <c r="M110" t="s">
        <v>971</v>
      </c>
      <c r="N110" t="s">
        <v>972</v>
      </c>
      <c r="O110" t="str">
        <f t="shared" si="7"/>
        <v>modelSubastaListado.PerfilNombre = itemSubastaListadoDTO.PerfilNombre;</v>
      </c>
    </row>
    <row r="111" spans="1:15" x14ac:dyDescent="0.25">
      <c r="A111" s="106" t="s">
        <v>908</v>
      </c>
      <c r="B111" s="106" t="s">
        <v>379</v>
      </c>
      <c r="C111" s="106" t="str">
        <f t="shared" si="0"/>
        <v>int</v>
      </c>
      <c r="D111" s="106" t="str">
        <f t="shared" si="1"/>
        <v>public int PerfilScoringMin { get; set; }</v>
      </c>
      <c r="E111" t="s">
        <v>970</v>
      </c>
      <c r="F111" s="2" t="str">
        <f t="shared" si="2"/>
        <v>dataReader.GetInt32(</v>
      </c>
      <c r="G111" s="2" t="str">
        <f t="shared" si="3"/>
        <v>, 0);</v>
      </c>
      <c r="H111" s="2" t="str">
        <f t="shared" si="4"/>
        <v>dataReader.GetInt32("PerfilScoringMin", 0);</v>
      </c>
      <c r="I111" s="2" t="str">
        <f t="shared" si="5"/>
        <v>subastaListado.PerfilScoringMin</v>
      </c>
      <c r="J111" s="2" t="str">
        <f t="shared" si="6"/>
        <v>subastaListado.PerfilScoringMin = dataReader.GetInt32("PerfilScoringMin", 0);</v>
      </c>
      <c r="M111" t="s">
        <v>971</v>
      </c>
      <c r="N111" t="s">
        <v>972</v>
      </c>
      <c r="O111" t="str">
        <f t="shared" si="7"/>
        <v>modelSubastaListado.PerfilScoringMin = itemSubastaListadoDTO.PerfilScoringMin;</v>
      </c>
    </row>
    <row r="112" spans="1:15" x14ac:dyDescent="0.25">
      <c r="A112" s="106" t="s">
        <v>909</v>
      </c>
      <c r="B112" s="106" t="s">
        <v>956</v>
      </c>
      <c r="C112" s="106" t="str">
        <f t="shared" si="0"/>
        <v>string</v>
      </c>
      <c r="D112" s="106" t="str">
        <f t="shared" si="1"/>
        <v>public string PerfilDescripcion { get; set; }</v>
      </c>
      <c r="E112" t="s">
        <v>970</v>
      </c>
      <c r="F112" s="2" t="str">
        <f t="shared" si="2"/>
        <v>dataReader.GetString(</v>
      </c>
      <c r="G112" s="2" t="str">
        <f t="shared" si="3"/>
        <v>, null);</v>
      </c>
      <c r="H112" s="2" t="str">
        <f t="shared" si="4"/>
        <v>dataReader.GetString("PerfilDescripcion", null);</v>
      </c>
      <c r="I112" s="2" t="str">
        <f t="shared" si="5"/>
        <v>subastaListado.PerfilDescripcion</v>
      </c>
      <c r="J112" s="2" t="str">
        <f t="shared" si="6"/>
        <v>subastaListado.PerfilDescripcion = dataReader.GetString("PerfilDescripcion", null);</v>
      </c>
      <c r="M112" t="s">
        <v>971</v>
      </c>
      <c r="N112" t="s">
        <v>972</v>
      </c>
      <c r="O112" t="str">
        <f t="shared" si="7"/>
        <v>modelSubastaListado.PerfilDescripcion = itemSubastaListadoDTO.PerfilDescripcion;</v>
      </c>
    </row>
    <row r="113" spans="1:15" x14ac:dyDescent="0.25">
      <c r="A113" s="106" t="s">
        <v>910</v>
      </c>
      <c r="B113" s="106" t="s">
        <v>379</v>
      </c>
      <c r="C113" s="106" t="str">
        <f t="shared" si="0"/>
        <v>int</v>
      </c>
      <c r="D113" s="106" t="str">
        <f t="shared" si="1"/>
        <v>public int ImporteAcumulado { get; set; }</v>
      </c>
      <c r="E113" t="s">
        <v>970</v>
      </c>
      <c r="F113" s="2" t="str">
        <f t="shared" si="2"/>
        <v>dataReader.GetInt32(</v>
      </c>
      <c r="G113" s="2" t="str">
        <f t="shared" si="3"/>
        <v>, 0);</v>
      </c>
      <c r="H113" s="2" t="str">
        <f t="shared" si="4"/>
        <v>dataReader.GetInt32("ImporteAcumulado", 0);</v>
      </c>
      <c r="I113" s="2" t="str">
        <f t="shared" si="5"/>
        <v>subastaListado.ImporteAcumulado</v>
      </c>
      <c r="J113" s="2" t="str">
        <f t="shared" si="6"/>
        <v>subastaListado.ImporteAcumulado = dataReader.GetInt32("ImporteAcumulado", 0);</v>
      </c>
      <c r="M113" t="s">
        <v>971</v>
      </c>
      <c r="N113" t="s">
        <v>972</v>
      </c>
      <c r="O113" t="str">
        <f t="shared" si="7"/>
        <v>modelSubastaListado.ImporteAcumulado = itemSubastaListadoDTO.ImporteAcumulado;</v>
      </c>
    </row>
    <row r="114" spans="1:15" x14ac:dyDescent="0.25">
      <c r="A114" s="106" t="s">
        <v>911</v>
      </c>
      <c r="B114" s="106" t="s">
        <v>379</v>
      </c>
      <c r="C114" s="106" t="str">
        <f t="shared" ref="C114:C120" si="8">IF(B114="s","string",IF(B114="i","int",IF(B114="n","decimal",IF(B114="d","DateTime",IF(B114="b","bool")))))</f>
        <v>int</v>
      </c>
      <c r="D114" s="106" t="str">
        <f t="shared" ref="D114:D120" si="9">"public "&amp;C114&amp;" "&amp;A114&amp;" { get; set; }"</f>
        <v>public int CantOfertas { get; set; }</v>
      </c>
      <c r="E114" t="s">
        <v>970</v>
      </c>
      <c r="F114" s="2" t="str">
        <f t="shared" si="2"/>
        <v>dataReader.GetInt32(</v>
      </c>
      <c r="G114" s="2" t="str">
        <f t="shared" si="3"/>
        <v>, 0);</v>
      </c>
      <c r="H114" s="2" t="str">
        <f t="shared" si="4"/>
        <v>dataReader.GetInt32("CantOfertas", 0);</v>
      </c>
      <c r="I114" s="2" t="str">
        <f t="shared" si="5"/>
        <v>subastaListado.CantOfertas</v>
      </c>
      <c r="J114" s="2" t="str">
        <f t="shared" si="6"/>
        <v>subastaListado.CantOfertas = dataReader.GetInt32("CantOfertas", 0);</v>
      </c>
      <c r="M114" t="s">
        <v>971</v>
      </c>
      <c r="N114" t="s">
        <v>972</v>
      </c>
      <c r="O114" t="str">
        <f t="shared" si="7"/>
        <v>modelSubastaListado.CantOfertas = itemSubastaListadoDTO.CantOfertas;</v>
      </c>
    </row>
    <row r="115" spans="1:15" x14ac:dyDescent="0.25">
      <c r="A115" s="106" t="s">
        <v>960</v>
      </c>
      <c r="B115" s="106" t="s">
        <v>957</v>
      </c>
      <c r="C115" s="106" t="str">
        <f t="shared" si="8"/>
        <v>decimal</v>
      </c>
      <c r="D115" s="106" t="str">
        <f t="shared" si="9"/>
        <v>public decimal TNAOfrecida { get; set; }</v>
      </c>
      <c r="E115" t="s">
        <v>970</v>
      </c>
      <c r="F115" s="2" t="str">
        <f t="shared" si="2"/>
        <v>dataReader.GetDecimal(</v>
      </c>
      <c r="G115" s="2" t="str">
        <f t="shared" si="3"/>
        <v>, decimal.Zero);</v>
      </c>
      <c r="H115" s="2" t="str">
        <f t="shared" si="4"/>
        <v>dataReader.GetDecimal("TNAOfrecida", decimal.Zero);</v>
      </c>
      <c r="I115" s="2" t="str">
        <f t="shared" si="5"/>
        <v>subastaListado.TNAOfrecida</v>
      </c>
      <c r="J115" s="2" t="str">
        <f t="shared" si="6"/>
        <v>subastaListado.TNAOfrecida = dataReader.GetDecimal("TNAOfrecida", decimal.Zero);</v>
      </c>
      <c r="M115" t="s">
        <v>971</v>
      </c>
      <c r="N115" t="s">
        <v>972</v>
      </c>
      <c r="O115" t="str">
        <f t="shared" si="7"/>
        <v>modelSubastaListado.TNAOfrecida = itemSubastaListadoDTO.TNAOfrecida;</v>
      </c>
    </row>
    <row r="116" spans="1:15" x14ac:dyDescent="0.25">
      <c r="A116" s="106" t="s">
        <v>961</v>
      </c>
      <c r="B116" s="106" t="s">
        <v>379</v>
      </c>
      <c r="C116" s="106" t="str">
        <f t="shared" si="8"/>
        <v>int</v>
      </c>
      <c r="D116" s="106" t="str">
        <f t="shared" si="9"/>
        <v>public int PlazoCuotas { get; set; }</v>
      </c>
      <c r="E116" t="s">
        <v>970</v>
      </c>
      <c r="F116" s="2" t="str">
        <f t="shared" si="2"/>
        <v>dataReader.GetInt32(</v>
      </c>
      <c r="G116" s="2" t="str">
        <f t="shared" si="3"/>
        <v>, 0);</v>
      </c>
      <c r="H116" s="2" t="str">
        <f t="shared" si="4"/>
        <v>dataReader.GetInt32("PlazoCuotas", 0);</v>
      </c>
      <c r="I116" s="2" t="str">
        <f t="shared" si="5"/>
        <v>subastaListado.PlazoCuotas</v>
      </c>
      <c r="J116" s="2" t="str">
        <f t="shared" si="6"/>
        <v>subastaListado.PlazoCuotas = dataReader.GetInt32("PlazoCuotas", 0);</v>
      </c>
      <c r="M116" t="s">
        <v>971</v>
      </c>
      <c r="N116" t="s">
        <v>972</v>
      </c>
      <c r="O116" t="str">
        <f t="shared" si="7"/>
        <v>modelSubastaListado.PlazoCuotas = itemSubastaListadoDTO.PlazoCuotas;</v>
      </c>
    </row>
    <row r="117" spans="1:15" x14ac:dyDescent="0.25">
      <c r="A117" s="106" t="s">
        <v>962</v>
      </c>
      <c r="B117" s="106" t="s">
        <v>957</v>
      </c>
      <c r="C117" s="106" t="str">
        <f t="shared" si="8"/>
        <v>decimal</v>
      </c>
      <c r="D117" s="106" t="str">
        <f t="shared" si="9"/>
        <v>public decimal Retorno { get; set; }</v>
      </c>
      <c r="E117" t="s">
        <v>970</v>
      </c>
      <c r="F117" s="2" t="str">
        <f t="shared" si="2"/>
        <v>dataReader.GetDecimal(</v>
      </c>
      <c r="G117" s="2" t="str">
        <f t="shared" si="3"/>
        <v>, decimal.Zero);</v>
      </c>
      <c r="H117" s="2" t="str">
        <f t="shared" si="4"/>
        <v>dataReader.GetDecimal("Retorno", decimal.Zero);</v>
      </c>
      <c r="I117" s="2" t="str">
        <f t="shared" si="5"/>
        <v>subastaListado.Retorno</v>
      </c>
      <c r="J117" s="2" t="str">
        <f t="shared" si="6"/>
        <v>subastaListado.Retorno = dataReader.GetDecimal("Retorno", decimal.Zero);</v>
      </c>
      <c r="M117" t="s">
        <v>971</v>
      </c>
      <c r="N117" t="s">
        <v>972</v>
      </c>
      <c r="O117" t="str">
        <f t="shared" si="7"/>
        <v>modelSubastaListado.Retorno = itemSubastaListadoDTO.Retorno;</v>
      </c>
    </row>
    <row r="118" spans="1:15" x14ac:dyDescent="0.25">
      <c r="A118" s="106" t="s">
        <v>912</v>
      </c>
      <c r="B118" s="106" t="s">
        <v>379</v>
      </c>
      <c r="C118" s="106" t="str">
        <f t="shared" si="8"/>
        <v>int</v>
      </c>
      <c r="D118" s="106" t="str">
        <f t="shared" si="9"/>
        <v>public int ProgresoPorcentaje { get; set; }</v>
      </c>
      <c r="E118" t="s">
        <v>970</v>
      </c>
      <c r="F118" s="2" t="str">
        <f t="shared" si="2"/>
        <v>dataReader.GetInt32(</v>
      </c>
      <c r="G118" s="2" t="str">
        <f t="shared" si="3"/>
        <v>, 0);</v>
      </c>
      <c r="H118" s="2" t="str">
        <f t="shared" si="4"/>
        <v>dataReader.GetInt32("ProgresoPorcentaje", 0);</v>
      </c>
      <c r="I118" s="2" t="str">
        <f t="shared" si="5"/>
        <v>subastaListado.ProgresoPorcentaje</v>
      </c>
      <c r="J118" s="2" t="str">
        <f t="shared" si="6"/>
        <v>subastaListado.ProgresoPorcentaje = dataReader.GetInt32("ProgresoPorcentaje", 0);</v>
      </c>
      <c r="M118" t="s">
        <v>971</v>
      </c>
      <c r="N118" t="s">
        <v>972</v>
      </c>
      <c r="O118" t="str">
        <f t="shared" si="7"/>
        <v>modelSubastaListado.ProgresoPorcentaje = itemSubastaListadoDTO.ProgresoPorcentaje;</v>
      </c>
    </row>
    <row r="119" spans="1:15" x14ac:dyDescent="0.25">
      <c r="A119" s="106" t="s">
        <v>913</v>
      </c>
      <c r="B119" s="106" t="s">
        <v>379</v>
      </c>
      <c r="C119" s="106" t="str">
        <f t="shared" si="8"/>
        <v>int</v>
      </c>
      <c r="D119" s="106" t="str">
        <f t="shared" si="9"/>
        <v>public int Ranking { get; set; }</v>
      </c>
      <c r="E119" t="s">
        <v>970</v>
      </c>
      <c r="F119" s="2" t="str">
        <f t="shared" si="2"/>
        <v>dataReader.GetInt32(</v>
      </c>
      <c r="G119" s="2" t="str">
        <f t="shared" si="3"/>
        <v>, 0);</v>
      </c>
      <c r="H119" s="2" t="str">
        <f t="shared" si="4"/>
        <v>dataReader.GetInt32("Ranking", 0);</v>
      </c>
      <c r="I119" s="2" t="str">
        <f t="shared" si="5"/>
        <v>subastaListado.Ranking</v>
      </c>
      <c r="J119" s="2" t="str">
        <f t="shared" si="6"/>
        <v>subastaListado.Ranking = dataReader.GetInt32("Ranking", 0);</v>
      </c>
      <c r="M119" t="s">
        <v>971</v>
      </c>
      <c r="N119" t="s">
        <v>972</v>
      </c>
      <c r="O119" t="str">
        <f t="shared" si="7"/>
        <v>modelSubastaListado.Ranking = itemSubastaListadoDTO.Ranking;</v>
      </c>
    </row>
    <row r="120" spans="1:15" x14ac:dyDescent="0.25">
      <c r="A120" s="106" t="s">
        <v>914</v>
      </c>
      <c r="B120" s="106" t="s">
        <v>379</v>
      </c>
      <c r="C120" s="106" t="str">
        <f t="shared" si="8"/>
        <v>int</v>
      </c>
      <c r="D120" s="106" t="str">
        <f t="shared" si="9"/>
        <v>public int Ofertas { get; set; }</v>
      </c>
      <c r="E120" t="s">
        <v>970</v>
      </c>
      <c r="F120" s="2" t="str">
        <f t="shared" si="2"/>
        <v>dataReader.GetInt32(</v>
      </c>
      <c r="G120" s="2" t="str">
        <f t="shared" si="3"/>
        <v>, 0);</v>
      </c>
      <c r="H120" s="2" t="str">
        <f t="shared" si="4"/>
        <v>dataReader.GetInt32("Ofertas", 0);</v>
      </c>
      <c r="I120" s="2" t="str">
        <f t="shared" si="5"/>
        <v>subastaListado.Ofertas</v>
      </c>
      <c r="J120" s="2" t="str">
        <f t="shared" si="6"/>
        <v>subastaListado.Ofertas = dataReader.GetInt32("Ofertas", 0);</v>
      </c>
      <c r="M120" t="s">
        <v>971</v>
      </c>
      <c r="N120" t="s">
        <v>972</v>
      </c>
      <c r="O120" t="str">
        <f t="shared" si="7"/>
        <v>modelSubastaListado.Ofertas = itemSubastaListadoDTO.Ofertas;</v>
      </c>
    </row>
  </sheetData>
  <mergeCells count="1">
    <mergeCell ref="A81:D81"/>
  </mergeCells>
  <pageMargins left="0.7" right="0.7" top="0.75" bottom="0.75" header="0.3" footer="0.3"/>
  <pageSetup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0" workbookViewId="0">
      <selection activeCell="B26" sqref="B26"/>
    </sheetView>
  </sheetViews>
  <sheetFormatPr defaultRowHeight="15" x14ac:dyDescent="0.25"/>
  <sheetData/>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zoomScaleNormal="100" workbookViewId="0">
      <selection activeCell="D1" sqref="D1"/>
    </sheetView>
  </sheetViews>
  <sheetFormatPr defaultRowHeight="15" x14ac:dyDescent="0.25"/>
  <sheetData/>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5" sqref="C5"/>
    </sheetView>
  </sheetViews>
  <sheetFormatPr defaultRowHeight="15" x14ac:dyDescent="0.25"/>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140"/>
  <sheetViews>
    <sheetView tabSelected="1" zoomScaleNormal="100" workbookViewId="0">
      <pane ySplit="2" topLeftCell="A61" activePane="bottomLeft" state="frozen"/>
      <selection pane="bottomLeft" activeCell="A81" sqref="A81"/>
    </sheetView>
  </sheetViews>
  <sheetFormatPr defaultRowHeight="15" x14ac:dyDescent="0.25"/>
  <cols>
    <col min="1" max="1" width="107.5703125" bestFit="1" customWidth="1"/>
    <col min="2" max="2" width="6.140625" customWidth="1"/>
    <col min="3" max="3" width="33.140625" customWidth="1"/>
    <col min="4" max="4" width="18.5703125" customWidth="1"/>
    <col min="5" max="5" width="53" customWidth="1"/>
    <col min="7" max="7" width="14.85546875" customWidth="1"/>
    <col min="8" max="8" width="43" customWidth="1"/>
    <col min="9" max="9" width="8.5703125" customWidth="1"/>
    <col min="10" max="10" width="13.5703125" customWidth="1"/>
    <col min="11" max="11" width="9.85546875" customWidth="1"/>
    <col min="12" max="12" width="9.7109375" customWidth="1"/>
    <col min="14" max="14" width="18.140625" customWidth="1"/>
    <col min="15" max="15" width="13.42578125" customWidth="1"/>
    <col min="16" max="16" width="36.28515625" customWidth="1"/>
    <col min="17" max="18" width="13.42578125" customWidth="1"/>
    <col min="19" max="19" width="19.28515625" customWidth="1"/>
    <col min="20" max="20" width="13.42578125" customWidth="1"/>
    <col min="21" max="21" width="13" customWidth="1"/>
    <col min="24" max="24" width="11.85546875" customWidth="1"/>
    <col min="25" max="25" width="8.28515625" customWidth="1"/>
  </cols>
  <sheetData>
    <row r="1" spans="1:35" x14ac:dyDescent="0.25">
      <c r="C1" s="19"/>
      <c r="D1" s="19"/>
      <c r="E1" s="19"/>
    </row>
    <row r="2" spans="1:35" x14ac:dyDescent="0.25">
      <c r="B2" s="18" t="s">
        <v>58</v>
      </c>
      <c r="C2" s="18" t="s">
        <v>59</v>
      </c>
      <c r="D2" s="18" t="s">
        <v>60</v>
      </c>
      <c r="E2" s="18" t="s">
        <v>61</v>
      </c>
      <c r="F2" s="18" t="s">
        <v>62</v>
      </c>
      <c r="G2" s="18" t="s">
        <v>63</v>
      </c>
      <c r="H2" s="18" t="s">
        <v>64</v>
      </c>
      <c r="I2" s="18" t="s">
        <v>65</v>
      </c>
      <c r="J2" s="18" t="s">
        <v>66</v>
      </c>
      <c r="K2" s="18" t="s">
        <v>71</v>
      </c>
      <c r="L2" s="18" t="s">
        <v>161</v>
      </c>
      <c r="M2" s="16" t="s">
        <v>58</v>
      </c>
      <c r="N2" s="16" t="s">
        <v>59</v>
      </c>
      <c r="O2" s="16" t="s">
        <v>60</v>
      </c>
      <c r="P2" s="16" t="s">
        <v>61</v>
      </c>
      <c r="Q2" s="16" t="s">
        <v>62</v>
      </c>
      <c r="R2" s="16" t="s">
        <v>63</v>
      </c>
      <c r="S2" s="16" t="s">
        <v>64</v>
      </c>
      <c r="T2" s="16" t="s">
        <v>65</v>
      </c>
      <c r="U2" s="16" t="s">
        <v>66</v>
      </c>
      <c r="V2" s="16" t="s">
        <v>71</v>
      </c>
      <c r="W2" s="16" t="s">
        <v>163</v>
      </c>
      <c r="X2" s="16" t="s">
        <v>164</v>
      </c>
    </row>
    <row r="3" spans="1:35" x14ac:dyDescent="0.25">
      <c r="A3" s="3" t="s">
        <v>162</v>
      </c>
      <c r="B3" s="3">
        <v>1</v>
      </c>
      <c r="C3" s="3" t="s">
        <v>37</v>
      </c>
      <c r="D3" s="3" t="s">
        <v>40</v>
      </c>
      <c r="E3" s="3" t="s">
        <v>42</v>
      </c>
      <c r="F3" s="3" t="s">
        <v>57</v>
      </c>
      <c r="G3" s="3" t="s">
        <v>41</v>
      </c>
      <c r="H3" s="3" t="s">
        <v>57</v>
      </c>
      <c r="I3" s="3" t="s">
        <v>57</v>
      </c>
      <c r="J3" s="3" t="s">
        <v>37</v>
      </c>
      <c r="K3" s="3">
        <v>1</v>
      </c>
      <c r="L3" s="3">
        <v>1</v>
      </c>
      <c r="M3" s="3" t="str">
        <f>IF(B3="null","null",B3)&amp;","</f>
        <v>1,</v>
      </c>
      <c r="N3" s="3" t="str">
        <f t="shared" ref="N3:N11" si="0">IF(C3="null","null","'"&amp;C3&amp;"'")&amp;","</f>
        <v>'Cooperancia',</v>
      </c>
      <c r="O3" s="3" t="str">
        <f t="shared" ref="O3:O11" si="1">IF(D3="null","null","'"&amp;D3&amp;"'")&amp;","</f>
        <v>'Inicio',</v>
      </c>
      <c r="P3" s="3" t="str">
        <f t="shared" ref="P3:P11" si="2">IF(E3="null","null","'"&amp;E3&amp;"'")&amp;","</f>
        <v>'/',</v>
      </c>
      <c r="Q3" s="3" t="str">
        <f t="shared" ref="Q3:Q11" si="3">IF(F3="null","null","'"&amp;F3&amp;"'")&amp;","</f>
        <v>null,</v>
      </c>
      <c r="R3" s="3" t="str">
        <f t="shared" ref="R3:R11" si="4">IF(G3="null","null","'"&amp;G3&amp;"'")&amp;","</f>
        <v>'Home',</v>
      </c>
      <c r="S3" s="3" t="str">
        <f t="shared" ref="S3:S11" si="5">IF(H3="null","null","'"&amp;H3&amp;"'")&amp;","</f>
        <v>null,</v>
      </c>
      <c r="T3" s="3" t="str">
        <f t="shared" ref="T3:T11" si="6">IF(I3="null","null","'"&amp;I3&amp;"'")&amp;","</f>
        <v>null,</v>
      </c>
      <c r="U3" s="3" t="str">
        <f>IF(J3="null","null","'"&amp;J3&amp;"',")</f>
        <v>'Cooperancia',</v>
      </c>
      <c r="V3" s="3" t="str">
        <f>IF(K3="null","null",K3)&amp;","</f>
        <v>1,</v>
      </c>
      <c r="W3" s="3" t="str">
        <f>IF(L3="null","null",L3)&amp;")"</f>
        <v>1)</v>
      </c>
      <c r="X3" s="3" t="str">
        <f>A3&amp;" "&amp;M3&amp;N3&amp;O3&amp;P3&amp;Q3&amp;R3&amp;S3&amp;T3&amp;U3&amp;V3&amp;W3</f>
        <v>INSERT INTO MenuNav (Id,Titulo,Descripcion,Url,Area,Controller,Action,MenuId,Aplicacion,IsPublic, Orden) VALUES ( 1,'Cooperancia','Inicio','/',null,'Home',null,null,'Cooperancia',1,1)</v>
      </c>
      <c r="Y3" s="3"/>
      <c r="Z3" s="3"/>
      <c r="AA3" s="3"/>
      <c r="AB3" s="3"/>
      <c r="AC3" s="3"/>
      <c r="AD3" s="3"/>
      <c r="AE3" s="3"/>
      <c r="AF3" s="3"/>
      <c r="AG3" s="3"/>
      <c r="AH3" s="3"/>
      <c r="AI3" s="3"/>
    </row>
    <row r="4" spans="1:35" x14ac:dyDescent="0.25">
      <c r="A4" s="3" t="s">
        <v>162</v>
      </c>
      <c r="B4" s="3">
        <v>2</v>
      </c>
      <c r="C4" s="3" t="s">
        <v>165</v>
      </c>
      <c r="D4" s="3" t="s">
        <v>166</v>
      </c>
      <c r="E4" s="3" t="s">
        <v>43</v>
      </c>
      <c r="F4" s="3" t="s">
        <v>1</v>
      </c>
      <c r="G4" s="3" t="s">
        <v>41</v>
      </c>
      <c r="H4" s="3" t="s">
        <v>56</v>
      </c>
      <c r="I4" s="3" t="s">
        <v>57</v>
      </c>
      <c r="J4" s="3" t="s">
        <v>37</v>
      </c>
      <c r="K4" s="3">
        <v>0</v>
      </c>
      <c r="L4" s="3">
        <v>2</v>
      </c>
      <c r="M4" s="3" t="str">
        <f>IF(B4="null",null,B4)&amp;","</f>
        <v>2,</v>
      </c>
      <c r="N4" s="3" t="str">
        <f t="shared" si="0"/>
        <v>'Administración',</v>
      </c>
      <c r="O4" s="3" t="str">
        <f t="shared" si="1"/>
        <v>'Administración de los parámetros del Negocio',</v>
      </c>
      <c r="P4" s="3" t="str">
        <f t="shared" si="2"/>
        <v>'/Admin',</v>
      </c>
      <c r="Q4" s="3" t="str">
        <f t="shared" si="3"/>
        <v>'Admin',</v>
      </c>
      <c r="R4" s="3" t="str">
        <f t="shared" si="4"/>
        <v>'Home',</v>
      </c>
      <c r="S4" s="3" t="str">
        <f t="shared" si="5"/>
        <v>'Index',</v>
      </c>
      <c r="T4" s="3" t="str">
        <f t="shared" si="6"/>
        <v>null,</v>
      </c>
      <c r="U4" s="3" t="str">
        <f t="shared" ref="U4:U16" si="7">IF(J4="null","null","'"&amp;J4&amp;"',")</f>
        <v>'Cooperancia',</v>
      </c>
      <c r="V4" s="3" t="str">
        <f t="shared" ref="V4:V16" si="8">IF(K4="null","null",K4)&amp;","</f>
        <v>0,</v>
      </c>
      <c r="W4" s="3" t="str">
        <f t="shared" ref="W4:W48" si="9">IF(L4="null","null",L4)&amp;")"</f>
        <v>2)</v>
      </c>
      <c r="X4" s="3" t="str">
        <f t="shared" ref="X4:X48" si="10">A4&amp;" "&amp;M4&amp;N4&amp;O4&amp;P4&amp;Q4&amp;R4&amp;S4&amp;T4&amp;U4&amp;V4&amp;W4</f>
        <v>INSERT INTO MenuNav (Id,Titulo,Descripcion,Url,Area,Controller,Action,MenuId,Aplicacion,IsPublic, Orden) VALUES ( 2,'Administración','Administración de los parámetros del Negocio','/Admin','Admin','Home','Index',null,'Cooperancia',0,2)</v>
      </c>
      <c r="Y4" s="3"/>
      <c r="Z4" s="3"/>
      <c r="AA4" s="3"/>
      <c r="AB4" s="3"/>
      <c r="AC4" s="3"/>
      <c r="AD4" s="3"/>
      <c r="AE4" s="3"/>
      <c r="AF4" s="3"/>
      <c r="AG4" s="3"/>
      <c r="AH4" s="3"/>
      <c r="AI4" s="3"/>
    </row>
    <row r="5" spans="1:35" x14ac:dyDescent="0.25">
      <c r="A5" s="3" t="s">
        <v>162</v>
      </c>
      <c r="B5" s="3">
        <v>3</v>
      </c>
      <c r="C5" s="3" t="s">
        <v>31</v>
      </c>
      <c r="D5" s="3" t="s">
        <v>35</v>
      </c>
      <c r="E5" s="3" t="s">
        <v>44</v>
      </c>
      <c r="F5" s="3" t="s">
        <v>27</v>
      </c>
      <c r="G5" s="3" t="s">
        <v>27</v>
      </c>
      <c r="H5" s="3" t="s">
        <v>56</v>
      </c>
      <c r="I5" s="3" t="s">
        <v>57</v>
      </c>
      <c r="J5" s="3" t="s">
        <v>37</v>
      </c>
      <c r="K5" s="3">
        <v>1</v>
      </c>
      <c r="L5" s="3">
        <v>2</v>
      </c>
      <c r="M5" s="3" t="str">
        <f>IF(B5="null",null,B5)&amp;","</f>
        <v>3,</v>
      </c>
      <c r="N5" s="3" t="str">
        <f t="shared" si="0"/>
        <v>'Créditos',</v>
      </c>
      <c r="O5" s="3" t="str">
        <f t="shared" si="1"/>
        <v>'Préstamos personales sin bancos',</v>
      </c>
      <c r="P5" s="3" t="str">
        <f t="shared" si="2"/>
        <v>'/Credito',</v>
      </c>
      <c r="Q5" s="3" t="str">
        <f t="shared" si="3"/>
        <v>'Credito',</v>
      </c>
      <c r="R5" s="3" t="str">
        <f t="shared" si="4"/>
        <v>'Credito',</v>
      </c>
      <c r="S5" s="3" t="str">
        <f t="shared" si="5"/>
        <v>'Index',</v>
      </c>
      <c r="T5" s="3" t="str">
        <f t="shared" si="6"/>
        <v>null,</v>
      </c>
      <c r="U5" s="3" t="str">
        <f t="shared" si="7"/>
        <v>'Cooperancia',</v>
      </c>
      <c r="V5" s="3" t="str">
        <f t="shared" si="8"/>
        <v>1,</v>
      </c>
      <c r="W5" s="3" t="str">
        <f t="shared" si="9"/>
        <v>2)</v>
      </c>
      <c r="X5" s="3" t="str">
        <f t="shared" si="10"/>
        <v>INSERT INTO MenuNav (Id,Titulo,Descripcion,Url,Area,Controller,Action,MenuId,Aplicacion,IsPublic, Orden) VALUES ( 3,'Créditos','Préstamos personales sin bancos','/Credito','Credito','Credito','Index',null,'Cooperancia',1,2)</v>
      </c>
      <c r="Y5" s="3"/>
      <c r="Z5" s="3"/>
      <c r="AA5" s="3"/>
      <c r="AB5" s="3"/>
      <c r="AC5" s="3"/>
      <c r="AD5" s="3"/>
      <c r="AE5" s="3"/>
      <c r="AF5" s="3"/>
      <c r="AG5" s="3"/>
      <c r="AH5" s="3"/>
      <c r="AI5" s="3"/>
    </row>
    <row r="6" spans="1:35" s="32" customFormat="1" x14ac:dyDescent="0.25">
      <c r="A6" s="36" t="s">
        <v>162</v>
      </c>
      <c r="B6" s="36">
        <v>4</v>
      </c>
      <c r="C6" s="36" t="s">
        <v>30</v>
      </c>
      <c r="D6" s="36" t="s">
        <v>34</v>
      </c>
      <c r="E6" s="36" t="s">
        <v>45</v>
      </c>
      <c r="F6" s="36" t="s">
        <v>28</v>
      </c>
      <c r="G6" s="36" t="s">
        <v>28</v>
      </c>
      <c r="H6" s="36" t="s">
        <v>56</v>
      </c>
      <c r="I6" s="36" t="s">
        <v>57</v>
      </c>
      <c r="J6" s="36" t="s">
        <v>37</v>
      </c>
      <c r="K6" s="36">
        <v>1</v>
      </c>
      <c r="L6" s="36">
        <v>3</v>
      </c>
      <c r="M6" s="36" t="str">
        <f>IF(B6="null",null,B6)&amp;","</f>
        <v>4,</v>
      </c>
      <c r="N6" s="36" t="str">
        <f t="shared" si="0"/>
        <v>'Inversión',</v>
      </c>
      <c r="O6" s="36" t="str">
        <f t="shared" si="1"/>
        <v>'Invertí en préstamos para personas',</v>
      </c>
      <c r="P6" s="36" t="str">
        <f t="shared" si="2"/>
        <v>'/Inversion',</v>
      </c>
      <c r="Q6" s="36" t="str">
        <f t="shared" si="3"/>
        <v>'Inversion',</v>
      </c>
      <c r="R6" s="36" t="str">
        <f t="shared" si="4"/>
        <v>'Inversion',</v>
      </c>
      <c r="S6" s="36" t="str">
        <f t="shared" si="5"/>
        <v>'Index',</v>
      </c>
      <c r="T6" s="36" t="str">
        <f t="shared" si="6"/>
        <v>null,</v>
      </c>
      <c r="U6" s="36" t="str">
        <f t="shared" si="7"/>
        <v>'Cooperancia',</v>
      </c>
      <c r="V6" s="36" t="str">
        <f t="shared" si="8"/>
        <v>1,</v>
      </c>
      <c r="W6" s="36" t="str">
        <f t="shared" si="9"/>
        <v>3)</v>
      </c>
      <c r="X6" s="36" t="str">
        <f t="shared" si="10"/>
        <v>INSERT INTO MenuNav (Id,Titulo,Descripcion,Url,Area,Controller,Action,MenuId,Aplicacion,IsPublic, Orden) VALUES ( 4,'Inversión','Invertí en préstamos para personas','/Inversion','Inversion','Inversion','Index',null,'Cooperancia',1,3)</v>
      </c>
      <c r="Y6" s="5"/>
      <c r="Z6" s="5"/>
      <c r="AA6" s="5"/>
      <c r="AB6" s="5"/>
      <c r="AC6" s="5"/>
      <c r="AD6" s="5"/>
      <c r="AE6" s="5"/>
      <c r="AF6" s="5"/>
      <c r="AG6" s="5"/>
      <c r="AH6" s="5"/>
      <c r="AI6" s="5"/>
    </row>
    <row r="7" spans="1:35" s="32" customFormat="1" x14ac:dyDescent="0.25">
      <c r="A7" s="36" t="s">
        <v>162</v>
      </c>
      <c r="B7" s="36">
        <v>5</v>
      </c>
      <c r="C7" s="36" t="s">
        <v>32</v>
      </c>
      <c r="D7" s="36" t="s">
        <v>33</v>
      </c>
      <c r="E7" s="36" t="s">
        <v>46</v>
      </c>
      <c r="F7" s="36" t="s">
        <v>55</v>
      </c>
      <c r="G7" s="36" t="s">
        <v>55</v>
      </c>
      <c r="H7" s="36" t="s">
        <v>56</v>
      </c>
      <c r="I7" s="36" t="s">
        <v>57</v>
      </c>
      <c r="J7" s="36" t="s">
        <v>37</v>
      </c>
      <c r="K7" s="36">
        <v>1</v>
      </c>
      <c r="L7" s="36">
        <v>4</v>
      </c>
      <c r="M7" s="36" t="str">
        <f>IF(B7="null",null,B7)&amp;","</f>
        <v>5,</v>
      </c>
      <c r="N7" s="36" t="str">
        <f t="shared" si="0"/>
        <v>'Subastas',</v>
      </c>
      <c r="O7" s="36" t="str">
        <f t="shared" si="1"/>
        <v>'Oportunidades de inversión',</v>
      </c>
      <c r="P7" s="36" t="str">
        <f t="shared" si="2"/>
        <v>'/Subastas',</v>
      </c>
      <c r="Q7" s="36" t="str">
        <f t="shared" si="3"/>
        <v>'Subasta',</v>
      </c>
      <c r="R7" s="36" t="str">
        <f t="shared" si="4"/>
        <v>'Subasta',</v>
      </c>
      <c r="S7" s="36" t="str">
        <f t="shared" si="5"/>
        <v>'Index',</v>
      </c>
      <c r="T7" s="36" t="str">
        <f t="shared" si="6"/>
        <v>null,</v>
      </c>
      <c r="U7" s="36" t="str">
        <f t="shared" si="7"/>
        <v>'Cooperancia',</v>
      </c>
      <c r="V7" s="36" t="str">
        <f t="shared" si="8"/>
        <v>1,</v>
      </c>
      <c r="W7" s="36" t="str">
        <f t="shared" si="9"/>
        <v>4)</v>
      </c>
      <c r="X7" s="36" t="str">
        <f t="shared" si="10"/>
        <v>INSERT INTO MenuNav (Id,Titulo,Descripcion,Url,Area,Controller,Action,MenuId,Aplicacion,IsPublic, Orden) VALUES ( 5,'Subastas','Oportunidades de inversión','/Subastas','Subasta','Subasta','Index',null,'Cooperancia',1,4)</v>
      </c>
      <c r="Y7" s="5"/>
      <c r="Z7" s="5"/>
      <c r="AA7" s="5"/>
      <c r="AB7" s="5"/>
      <c r="AC7" s="5"/>
      <c r="AD7" s="5"/>
      <c r="AE7" s="5"/>
      <c r="AF7" s="5"/>
      <c r="AG7" s="5"/>
      <c r="AH7" s="5"/>
      <c r="AI7" s="5"/>
    </row>
    <row r="8" spans="1:35" s="32" customFormat="1" x14ac:dyDescent="0.25">
      <c r="A8" s="36" t="s">
        <v>162</v>
      </c>
      <c r="B8" s="36">
        <v>6</v>
      </c>
      <c r="C8" s="36" t="s">
        <v>29</v>
      </c>
      <c r="D8" s="36" t="s">
        <v>49</v>
      </c>
      <c r="E8" s="36" t="s">
        <v>47</v>
      </c>
      <c r="F8" s="36" t="s">
        <v>29</v>
      </c>
      <c r="G8" s="36" t="s">
        <v>29</v>
      </c>
      <c r="H8" s="36" t="s">
        <v>56</v>
      </c>
      <c r="I8" s="36" t="s">
        <v>57</v>
      </c>
      <c r="J8" s="36" t="s">
        <v>37</v>
      </c>
      <c r="K8" s="36">
        <v>0</v>
      </c>
      <c r="L8" s="36">
        <v>3</v>
      </c>
      <c r="M8" s="36" t="str">
        <f>IF(B8="null",null,B8)&amp;","</f>
        <v>6,</v>
      </c>
      <c r="N8" s="36" t="str">
        <f t="shared" si="0"/>
        <v>'Sistema',</v>
      </c>
      <c r="O8" s="36" t="str">
        <f t="shared" si="1"/>
        <v>'Administracion del Sistema',</v>
      </c>
      <c r="P8" s="36" t="str">
        <f t="shared" si="2"/>
        <v>'/Sistema',</v>
      </c>
      <c r="Q8" s="36" t="str">
        <f t="shared" si="3"/>
        <v>'Sistema',</v>
      </c>
      <c r="R8" s="36" t="str">
        <f t="shared" si="4"/>
        <v>'Sistema',</v>
      </c>
      <c r="S8" s="36" t="str">
        <f t="shared" si="5"/>
        <v>'Index',</v>
      </c>
      <c r="T8" s="36" t="str">
        <f t="shared" si="6"/>
        <v>null,</v>
      </c>
      <c r="U8" s="36" t="str">
        <f t="shared" si="7"/>
        <v>'Cooperancia',</v>
      </c>
      <c r="V8" s="36" t="str">
        <f t="shared" si="8"/>
        <v>0,</v>
      </c>
      <c r="W8" s="36" t="str">
        <f t="shared" si="9"/>
        <v>3)</v>
      </c>
      <c r="X8" s="36" t="str">
        <f t="shared" si="10"/>
        <v>INSERT INTO MenuNav (Id,Titulo,Descripcion,Url,Area,Controller,Action,MenuId,Aplicacion,IsPublic, Orden) VALUES ( 6,'Sistema','Administracion del Sistema','/Sistema','Sistema','Sistema','Index',null,'Cooperancia',0,3)</v>
      </c>
      <c r="Y8" s="5"/>
      <c r="Z8" s="5"/>
      <c r="AA8" s="5"/>
      <c r="AB8" s="5"/>
      <c r="AC8" s="5"/>
      <c r="AD8" s="5"/>
      <c r="AE8" s="5"/>
      <c r="AF8" s="5"/>
      <c r="AG8" s="5"/>
      <c r="AH8" s="5"/>
      <c r="AI8" s="5"/>
    </row>
    <row r="9" spans="1:35" s="32" customFormat="1" x14ac:dyDescent="0.25">
      <c r="A9" s="36" t="s">
        <v>162</v>
      </c>
      <c r="B9" s="36">
        <v>7</v>
      </c>
      <c r="C9" s="36" t="s">
        <v>36</v>
      </c>
      <c r="D9" s="36" t="s">
        <v>50</v>
      </c>
      <c r="E9" s="36" t="s">
        <v>48</v>
      </c>
      <c r="F9" s="36" t="s">
        <v>57</v>
      </c>
      <c r="G9" s="36" t="s">
        <v>41</v>
      </c>
      <c r="H9" s="36" t="s">
        <v>70</v>
      </c>
      <c r="I9" s="36" t="s">
        <v>57</v>
      </c>
      <c r="J9" s="36" t="s">
        <v>37</v>
      </c>
      <c r="K9" s="36">
        <v>1</v>
      </c>
      <c r="L9" s="36">
        <v>10</v>
      </c>
      <c r="M9" s="36" t="str">
        <f>IF(B9="null",null,B9)&amp;","</f>
        <v>7,</v>
      </c>
      <c r="N9" s="36" t="str">
        <f t="shared" si="0"/>
        <v>'Nostros',</v>
      </c>
      <c r="O9" s="36" t="str">
        <f t="shared" si="1"/>
        <v>'Institucional',</v>
      </c>
      <c r="P9" s="36" t="str">
        <f t="shared" si="2"/>
        <v>'/Nosotros',</v>
      </c>
      <c r="Q9" s="36" t="str">
        <f t="shared" si="3"/>
        <v>null,</v>
      </c>
      <c r="R9" s="36" t="str">
        <f t="shared" si="4"/>
        <v>'Home',</v>
      </c>
      <c r="S9" s="36" t="str">
        <f t="shared" si="5"/>
        <v>'About',</v>
      </c>
      <c r="T9" s="36" t="str">
        <f t="shared" si="6"/>
        <v>null,</v>
      </c>
      <c r="U9" s="36" t="str">
        <f t="shared" si="7"/>
        <v>'Cooperancia',</v>
      </c>
      <c r="V9" s="36" t="str">
        <f t="shared" si="8"/>
        <v>1,</v>
      </c>
      <c r="W9" s="36" t="str">
        <f t="shared" si="9"/>
        <v>10)</v>
      </c>
      <c r="X9" s="36" t="str">
        <f t="shared" si="10"/>
        <v>INSERT INTO MenuNav (Id,Titulo,Descripcion,Url,Area,Controller,Action,MenuId,Aplicacion,IsPublic, Orden) VALUES ( 7,'Nostros','Institucional','/Nosotros',null,'Home','About',null,'Cooperancia',1,10)</v>
      </c>
      <c r="Y9" s="5"/>
      <c r="Z9" s="5"/>
      <c r="AA9" s="5"/>
      <c r="AB9" s="5"/>
      <c r="AC9" s="5"/>
      <c r="AD9" s="5"/>
      <c r="AE9" s="5"/>
      <c r="AF9" s="5"/>
      <c r="AG9" s="5"/>
      <c r="AH9" s="5"/>
      <c r="AI9" s="5"/>
    </row>
    <row r="10" spans="1:35" s="32" customFormat="1" x14ac:dyDescent="0.25">
      <c r="A10" s="36" t="s">
        <v>162</v>
      </c>
      <c r="B10" s="36">
        <v>8</v>
      </c>
      <c r="C10" s="36" t="s">
        <v>38</v>
      </c>
      <c r="D10" s="36" t="s">
        <v>52</v>
      </c>
      <c r="E10" s="36" t="s">
        <v>51</v>
      </c>
      <c r="F10" s="36" t="s">
        <v>57</v>
      </c>
      <c r="G10" s="36" t="s">
        <v>67</v>
      </c>
      <c r="H10" s="36" t="s">
        <v>68</v>
      </c>
      <c r="I10" s="36" t="s">
        <v>57</v>
      </c>
      <c r="J10" s="36" t="s">
        <v>37</v>
      </c>
      <c r="K10" s="36">
        <v>1</v>
      </c>
      <c r="L10" s="36">
        <v>99</v>
      </c>
      <c r="M10" s="36" t="str">
        <f>IF(B10="null",null,B10)&amp;","</f>
        <v>8,</v>
      </c>
      <c r="N10" s="36" t="str">
        <f t="shared" si="0"/>
        <v>'Ingresar',</v>
      </c>
      <c r="O10" s="36" t="str">
        <f t="shared" si="1"/>
        <v>'Ingresar Usuario y Contraseña',</v>
      </c>
      <c r="P10" s="36" t="str">
        <f t="shared" si="2"/>
        <v>'/Account/Login',</v>
      </c>
      <c r="Q10" s="36" t="str">
        <f t="shared" si="3"/>
        <v>null,</v>
      </c>
      <c r="R10" s="36" t="str">
        <f t="shared" si="4"/>
        <v>'Account',</v>
      </c>
      <c r="S10" s="36" t="str">
        <f t="shared" si="5"/>
        <v>'Login',</v>
      </c>
      <c r="T10" s="36" t="str">
        <f t="shared" si="6"/>
        <v>null,</v>
      </c>
      <c r="U10" s="36" t="str">
        <f t="shared" si="7"/>
        <v>'Cooperancia',</v>
      </c>
      <c r="V10" s="36" t="str">
        <f t="shared" si="8"/>
        <v>1,</v>
      </c>
      <c r="W10" s="36" t="str">
        <f t="shared" si="9"/>
        <v>99)</v>
      </c>
      <c r="X10" s="36" t="str">
        <f t="shared" si="10"/>
        <v>INSERT INTO MenuNav (Id,Titulo,Descripcion,Url,Area,Controller,Action,MenuId,Aplicacion,IsPublic, Orden) VALUES ( 8,'Ingresar','Ingresar Usuario y Contraseña','/Account/Login',null,'Account','Login',null,'Cooperancia',1,99)</v>
      </c>
      <c r="Y10" s="5"/>
      <c r="Z10" s="5"/>
      <c r="AA10" s="5"/>
      <c r="AB10" s="5"/>
      <c r="AC10" s="5"/>
      <c r="AD10" s="5"/>
      <c r="AE10" s="5"/>
      <c r="AF10" s="5"/>
      <c r="AG10" s="5"/>
      <c r="AH10" s="5"/>
      <c r="AI10" s="5"/>
    </row>
    <row r="11" spans="1:35" s="32" customFormat="1" x14ac:dyDescent="0.25">
      <c r="A11" s="36" t="s">
        <v>162</v>
      </c>
      <c r="B11" s="36">
        <v>9</v>
      </c>
      <c r="C11" s="36" t="s">
        <v>39</v>
      </c>
      <c r="D11" s="36" t="s">
        <v>54</v>
      </c>
      <c r="E11" s="36" t="s">
        <v>53</v>
      </c>
      <c r="F11" s="36" t="s">
        <v>57</v>
      </c>
      <c r="G11" s="36" t="s">
        <v>67</v>
      </c>
      <c r="H11" s="36" t="s">
        <v>69</v>
      </c>
      <c r="I11" s="36" t="s">
        <v>57</v>
      </c>
      <c r="J11" s="36" t="s">
        <v>37</v>
      </c>
      <c r="K11" s="36">
        <v>1</v>
      </c>
      <c r="L11" s="36">
        <v>98</v>
      </c>
      <c r="M11" s="36" t="str">
        <f>IF(B11="null",null,B11)&amp;","</f>
        <v>9,</v>
      </c>
      <c r="N11" s="36" t="str">
        <f t="shared" si="0"/>
        <v>'Registrarse',</v>
      </c>
      <c r="O11" s="36" t="str">
        <f t="shared" si="1"/>
        <v>'Registrarse en Cooperancia',</v>
      </c>
      <c r="P11" s="36" t="str">
        <f t="shared" si="2"/>
        <v>'/Account/Register',</v>
      </c>
      <c r="Q11" s="36" t="str">
        <f t="shared" si="3"/>
        <v>null,</v>
      </c>
      <c r="R11" s="36" t="str">
        <f t="shared" si="4"/>
        <v>'Account',</v>
      </c>
      <c r="S11" s="36" t="str">
        <f t="shared" si="5"/>
        <v>'Register',</v>
      </c>
      <c r="T11" s="36" t="str">
        <f t="shared" si="6"/>
        <v>null,</v>
      </c>
      <c r="U11" s="36" t="str">
        <f t="shared" si="7"/>
        <v>'Cooperancia',</v>
      </c>
      <c r="V11" s="36" t="str">
        <f t="shared" si="8"/>
        <v>1,</v>
      </c>
      <c r="W11" s="36" t="str">
        <f t="shared" si="9"/>
        <v>98)</v>
      </c>
      <c r="X11" s="36" t="str">
        <f t="shared" si="10"/>
        <v>INSERT INTO MenuNav (Id,Titulo,Descripcion,Url,Area,Controller,Action,MenuId,Aplicacion,IsPublic, Orden) VALUES ( 9,'Registrarse','Registrarse en Cooperancia','/Account/Register',null,'Account','Register',null,'Cooperancia',1,98)</v>
      </c>
      <c r="Y11" s="5"/>
      <c r="Z11" s="5"/>
      <c r="AA11" s="5"/>
      <c r="AB11" s="5"/>
      <c r="AC11" s="5"/>
      <c r="AD11" s="5"/>
      <c r="AE11" s="5"/>
      <c r="AF11" s="5"/>
      <c r="AG11" s="5"/>
      <c r="AH11" s="5"/>
      <c r="AI11" s="5"/>
    </row>
    <row r="12" spans="1:35" s="32" customFormat="1" x14ac:dyDescent="0.25">
      <c r="A12" s="36" t="s">
        <v>162</v>
      </c>
      <c r="B12" s="36">
        <v>42</v>
      </c>
      <c r="C12" s="36" t="s">
        <v>304</v>
      </c>
      <c r="D12" s="36" t="s">
        <v>305</v>
      </c>
      <c r="E12" s="36" t="s">
        <v>306</v>
      </c>
      <c r="F12" s="36" t="s">
        <v>57</v>
      </c>
      <c r="G12" s="36" t="s">
        <v>67</v>
      </c>
      <c r="H12" s="36" t="s">
        <v>303</v>
      </c>
      <c r="I12" s="36" t="s">
        <v>57</v>
      </c>
      <c r="J12" s="36" t="s">
        <v>37</v>
      </c>
      <c r="K12" s="36">
        <v>0</v>
      </c>
      <c r="L12" s="36">
        <v>97</v>
      </c>
      <c r="M12" s="36" t="str">
        <f>IF(B12="null",null,B12)&amp;","</f>
        <v>42,</v>
      </c>
      <c r="N12" s="36" t="str">
        <f t="shared" ref="N12" si="11">IF(C12="null","null","'"&amp;C12&amp;"'")&amp;","</f>
        <v>'Mi Cuenta ',</v>
      </c>
      <c r="O12" s="36" t="str">
        <f t="shared" ref="O12" si="12">IF(D12="null","null","'"&amp;D12&amp;"'")&amp;","</f>
        <v>'Administración de la Cuenta de Usuario',</v>
      </c>
      <c r="P12" s="36" t="str">
        <f t="shared" ref="P12" si="13">IF(E12="null","null","'"&amp;E12&amp;"'")&amp;","</f>
        <v>'/Account/Manage',</v>
      </c>
      <c r="Q12" s="36" t="str">
        <f t="shared" ref="Q12:Q13" si="14">IF(F12="null","null","'"&amp;F12&amp;"'")&amp;","</f>
        <v>null,</v>
      </c>
      <c r="R12" s="36" t="str">
        <f t="shared" ref="R12:R13" si="15">IF(G12="null","null","'"&amp;G12&amp;"'")&amp;","</f>
        <v>'Account',</v>
      </c>
      <c r="S12" s="36" t="str">
        <f t="shared" ref="S12:S13" si="16">IF(H12="null","null","'"&amp;H12&amp;"'")&amp;","</f>
        <v>'Manage',</v>
      </c>
      <c r="T12" s="36" t="str">
        <f t="shared" ref="T12:T13" si="17">IF(I12="null","null","'"&amp;I12&amp;"'")&amp;","</f>
        <v>null,</v>
      </c>
      <c r="U12" s="36" t="str">
        <f t="shared" ref="U12:U13" si="18">IF(J12="null","null","'"&amp;J12&amp;"',")</f>
        <v>'Cooperancia',</v>
      </c>
      <c r="V12" s="36" t="str">
        <f t="shared" ref="V12:V13" si="19">IF(K12="null","null",K12)&amp;","</f>
        <v>0,</v>
      </c>
      <c r="W12" s="36" t="str">
        <f t="shared" ref="W12:W13" si="20">IF(L12="null","null",L12)&amp;")"</f>
        <v>97)</v>
      </c>
      <c r="X12" s="36" t="str">
        <f t="shared" si="10"/>
        <v>INSERT INTO MenuNav (Id,Titulo,Descripcion,Url,Area,Controller,Action,MenuId,Aplicacion,IsPublic, Orden) VALUES ( 42,'Mi Cuenta ','Administración de la Cuenta de Usuario','/Account/Manage',null,'Account','Manage',null,'Cooperancia',0,97)</v>
      </c>
      <c r="Y12" s="4"/>
      <c r="Z12" s="4"/>
      <c r="AA12" s="4"/>
      <c r="AB12" s="4"/>
      <c r="AC12" s="4"/>
      <c r="AD12" s="4"/>
      <c r="AE12" s="4"/>
      <c r="AF12" s="4"/>
      <c r="AG12" s="4"/>
      <c r="AH12" s="4"/>
      <c r="AI12" s="4"/>
    </row>
    <row r="13" spans="1:35" s="32" customFormat="1" x14ac:dyDescent="0.25">
      <c r="A13" s="36" t="s">
        <v>162</v>
      </c>
      <c r="B13" s="37">
        <v>43</v>
      </c>
      <c r="C13" s="36" t="s">
        <v>311</v>
      </c>
      <c r="D13" s="36" t="s">
        <v>312</v>
      </c>
      <c r="E13" s="36" t="s">
        <v>313</v>
      </c>
      <c r="F13" s="37" t="s">
        <v>57</v>
      </c>
      <c r="G13" s="37" t="s">
        <v>67</v>
      </c>
      <c r="H13" s="37" t="s">
        <v>310</v>
      </c>
      <c r="I13" s="37" t="s">
        <v>57</v>
      </c>
      <c r="J13" s="37" t="s">
        <v>37</v>
      </c>
      <c r="K13" s="37">
        <v>0</v>
      </c>
      <c r="L13" s="37">
        <v>96</v>
      </c>
      <c r="M13" s="36" t="str">
        <f>IF(B13="null",null,B13)&amp;","</f>
        <v>43,</v>
      </c>
      <c r="N13" s="36" t="str">
        <f t="shared" ref="N13" si="21">IF(C13="null","null","'"&amp;C13&amp;"'")&amp;","</f>
        <v>'Salir ',</v>
      </c>
      <c r="O13" s="36" t="str">
        <f t="shared" ref="O13" si="22">IF(D13="null","null","'"&amp;D13&amp;"'")&amp;","</f>
        <v>'Salir',</v>
      </c>
      <c r="P13" s="36" t="str">
        <f t="shared" ref="P13" si="23">IF(E13="null","null","'"&amp;E13&amp;"'")&amp;","</f>
        <v>'/Account/LogOff',</v>
      </c>
      <c r="Q13" s="37" t="str">
        <f t="shared" si="14"/>
        <v>null,</v>
      </c>
      <c r="R13" s="37" t="str">
        <f t="shared" si="15"/>
        <v>'Account',</v>
      </c>
      <c r="S13" s="37" t="str">
        <f t="shared" si="16"/>
        <v>'LogOff',</v>
      </c>
      <c r="T13" s="37" t="str">
        <f t="shared" si="17"/>
        <v>null,</v>
      </c>
      <c r="U13" s="37" t="str">
        <f t="shared" si="18"/>
        <v>'Cooperancia',</v>
      </c>
      <c r="V13" s="37" t="str">
        <f t="shared" si="19"/>
        <v>0,</v>
      </c>
      <c r="W13" s="37" t="str">
        <f t="shared" si="20"/>
        <v>96)</v>
      </c>
      <c r="X13" s="36" t="str">
        <f t="shared" si="10"/>
        <v>INSERT INTO MenuNav (Id,Titulo,Descripcion,Url,Area,Controller,Action,MenuId,Aplicacion,IsPublic, Orden) VALUES ( 43,'Salir ','Salir','/Account/LogOff',null,'Account','LogOff',null,'Cooperancia',0,96)</v>
      </c>
      <c r="Y13" s="4"/>
      <c r="Z13" s="4"/>
      <c r="AA13" s="4"/>
      <c r="AB13" s="4"/>
      <c r="AC13" s="4"/>
      <c r="AD13" s="4"/>
      <c r="AE13" s="4"/>
      <c r="AF13" s="4"/>
      <c r="AG13" s="4"/>
      <c r="AH13" s="4"/>
      <c r="AI13" s="4"/>
    </row>
    <row r="15" spans="1:35" x14ac:dyDescent="0.25">
      <c r="A15" s="7" t="s">
        <v>162</v>
      </c>
      <c r="B15" s="7">
        <v>10</v>
      </c>
      <c r="C15" s="7" t="s">
        <v>72</v>
      </c>
      <c r="D15" s="7" t="s">
        <v>73</v>
      </c>
      <c r="E15" s="7" t="s">
        <v>75</v>
      </c>
      <c r="F15" s="7" t="s">
        <v>1</v>
      </c>
      <c r="G15" s="7" t="s">
        <v>77</v>
      </c>
      <c r="H15" s="7" t="s">
        <v>56</v>
      </c>
      <c r="I15" s="7">
        <v>2</v>
      </c>
      <c r="J15" s="7" t="s">
        <v>37</v>
      </c>
      <c r="K15" s="7">
        <v>0</v>
      </c>
      <c r="L15" s="7">
        <v>1</v>
      </c>
      <c r="M15" s="7" t="str">
        <f>IF(B15="null",null,B15)&amp;","</f>
        <v>10,</v>
      </c>
      <c r="N15" s="7" t="str">
        <f t="shared" ref="N15:T16" si="24">IF(C15="null","null","'"&amp;C15&amp;"'")&amp;","</f>
        <v>'Préstamos',</v>
      </c>
      <c r="O15" s="7" t="str">
        <f t="shared" si="24"/>
        <v>'Sección de Administración de Préstamos',</v>
      </c>
      <c r="P15" s="7" t="str">
        <f t="shared" si="24"/>
        <v>'/Admin/P',</v>
      </c>
      <c r="Q15" s="7" t="str">
        <f t="shared" si="24"/>
        <v>'Admin',</v>
      </c>
      <c r="R15" s="7" t="str">
        <f t="shared" si="24"/>
        <v>'AdminPrestamo',</v>
      </c>
      <c r="S15" s="7" t="str">
        <f t="shared" si="24"/>
        <v>'Index',</v>
      </c>
      <c r="T15" s="7" t="str">
        <f t="shared" si="24"/>
        <v>'2',</v>
      </c>
      <c r="U15" s="7" t="str">
        <f t="shared" ref="U15" si="25">IF(J15="null","null","'"&amp;J15&amp;"',")</f>
        <v>'Cooperancia',</v>
      </c>
      <c r="V15" s="7" t="str">
        <f t="shared" si="8"/>
        <v>0,</v>
      </c>
      <c r="W15" s="7" t="str">
        <f t="shared" si="9"/>
        <v>1)</v>
      </c>
      <c r="X15" s="7" t="str">
        <f t="shared" si="10"/>
        <v>INSERT INTO MenuNav (Id,Titulo,Descripcion,Url,Area,Controller,Action,MenuId,Aplicacion,IsPublic, Orden) VALUES ( 10,'Préstamos','Sección de Administración de Préstamos','/Admin/P','Admin','AdminPrestamo','Index','2','Cooperancia',0,1)</v>
      </c>
    </row>
    <row r="16" spans="1:35" x14ac:dyDescent="0.25">
      <c r="A16" s="19" t="s">
        <v>162</v>
      </c>
      <c r="B16" s="19">
        <v>11</v>
      </c>
      <c r="C16" s="19" t="s">
        <v>30</v>
      </c>
      <c r="D16" s="19" t="s">
        <v>74</v>
      </c>
      <c r="E16" s="19" t="s">
        <v>76</v>
      </c>
      <c r="F16" s="19" t="s">
        <v>1</v>
      </c>
      <c r="G16" s="19" t="s">
        <v>78</v>
      </c>
      <c r="H16" s="19" t="s">
        <v>56</v>
      </c>
      <c r="I16" s="19">
        <v>2</v>
      </c>
      <c r="J16" s="19" t="s">
        <v>37</v>
      </c>
      <c r="K16" s="19">
        <v>0</v>
      </c>
      <c r="L16" s="19">
        <v>2</v>
      </c>
      <c r="M16" s="19" t="str">
        <f>IF(B16="null",null,B16)&amp;","</f>
        <v>11,</v>
      </c>
      <c r="N16" s="19" t="str">
        <f t="shared" si="24"/>
        <v>'Inversión',</v>
      </c>
      <c r="O16" s="19" t="str">
        <f t="shared" si="24"/>
        <v>'Sección de Administración de Inversión',</v>
      </c>
      <c r="P16" s="19" t="str">
        <f t="shared" si="24"/>
        <v>'/Admin/I',</v>
      </c>
      <c r="Q16" s="19" t="str">
        <f t="shared" si="24"/>
        <v>'Admin',</v>
      </c>
      <c r="R16" s="19" t="str">
        <f t="shared" si="24"/>
        <v>'AdminInversion',</v>
      </c>
      <c r="S16" s="19" t="str">
        <f t="shared" si="24"/>
        <v>'Index',</v>
      </c>
      <c r="T16" s="19" t="str">
        <f t="shared" si="24"/>
        <v>'2',</v>
      </c>
      <c r="U16" s="19" t="str">
        <f t="shared" si="7"/>
        <v>'Cooperancia',</v>
      </c>
      <c r="V16" s="19" t="str">
        <f t="shared" si="8"/>
        <v>0,</v>
      </c>
      <c r="W16" s="19" t="str">
        <f t="shared" si="9"/>
        <v>2)</v>
      </c>
      <c r="X16" s="19" t="str">
        <f t="shared" si="10"/>
        <v>INSERT INTO MenuNav (Id,Titulo,Descripcion,Url,Area,Controller,Action,MenuId,Aplicacion,IsPublic, Orden) VALUES ( 11,'Inversión','Sección de Administración de Inversión','/Admin/I','Admin','AdminInversion','Index','2','Cooperancia',0,2)</v>
      </c>
    </row>
    <row r="17" spans="1:24" x14ac:dyDescent="0.25">
      <c r="B17" s="4"/>
      <c r="C17" s="4"/>
      <c r="D17" s="4"/>
      <c r="E17" s="4"/>
      <c r="F17" s="9"/>
      <c r="G17" s="9"/>
      <c r="H17" s="9"/>
      <c r="I17" s="4"/>
      <c r="J17" s="11"/>
      <c r="K17" s="11"/>
      <c r="L17" s="11"/>
      <c r="M17" s="11"/>
      <c r="S17" s="4"/>
    </row>
    <row r="18" spans="1:24" x14ac:dyDescent="0.25">
      <c r="A18" s="10" t="s">
        <v>162</v>
      </c>
      <c r="B18" s="6">
        <v>12</v>
      </c>
      <c r="C18" s="6" t="s">
        <v>7</v>
      </c>
      <c r="D18" s="6" t="str">
        <f>"Sección de Administración de "&amp;C18&amp;" de Préstamos"</f>
        <v>Sección de Administración de Plazo de Préstamos</v>
      </c>
      <c r="E18" s="6" t="s">
        <v>100</v>
      </c>
      <c r="F18" s="21" t="s">
        <v>1</v>
      </c>
      <c r="G18" s="7" t="s">
        <v>77</v>
      </c>
      <c r="H18" s="21" t="s">
        <v>56</v>
      </c>
      <c r="I18" s="20">
        <v>10</v>
      </c>
      <c r="J18" s="7" t="s">
        <v>37</v>
      </c>
      <c r="K18" s="7">
        <v>0</v>
      </c>
      <c r="L18" s="7">
        <v>1</v>
      </c>
      <c r="M18" s="7" t="str">
        <f>IF(B18="null",null,B18)&amp;","</f>
        <v>12,</v>
      </c>
      <c r="N18" s="7" t="str">
        <f t="shared" ref="N18:N22" si="26">IF(C18="null","null","'"&amp;C18&amp;"'")&amp;","</f>
        <v>'Plazo',</v>
      </c>
      <c r="O18" s="7" t="str">
        <f t="shared" ref="O18:O22" si="27">IF(D18="null","null","'"&amp;D18&amp;"'")&amp;","</f>
        <v>'Sección de Administración de Plazo de Préstamos',</v>
      </c>
      <c r="P18" s="7" t="str">
        <f t="shared" ref="P18:P22" si="28">IF(E18="null","null","'"&amp;E18&amp;"'")&amp;","</f>
        <v>'/Admin/P/Plazo',</v>
      </c>
      <c r="Q18" s="7" t="str">
        <f t="shared" ref="Q18:Q22" si="29">IF(F18="null","null","'"&amp;F18&amp;"'")&amp;","</f>
        <v>'Admin',</v>
      </c>
      <c r="R18" s="7" t="str">
        <f t="shared" ref="R18:R22" si="30">IF(G18="null","null","'"&amp;G18&amp;"'")&amp;","</f>
        <v>'AdminPrestamo',</v>
      </c>
      <c r="S18" s="7" t="str">
        <f t="shared" ref="S18:S22" si="31">IF(H18="null","null","'"&amp;H18&amp;"'")&amp;","</f>
        <v>'Index',</v>
      </c>
      <c r="T18" s="7" t="str">
        <f t="shared" ref="T18:T22" si="32">IF(I18="null","null","'"&amp;I18&amp;"'")&amp;","</f>
        <v>'10',</v>
      </c>
      <c r="U18" s="7" t="str">
        <f t="shared" ref="U18:U22" si="33">IF(J18="null","null","'"&amp;J18&amp;"',")</f>
        <v>'Cooperancia',</v>
      </c>
      <c r="V18" s="7" t="str">
        <f t="shared" ref="V18:V22" si="34">IF(K18="null","null",K18)&amp;","</f>
        <v>0,</v>
      </c>
      <c r="W18" s="7" t="str">
        <f t="shared" si="9"/>
        <v>1)</v>
      </c>
      <c r="X18" s="7" t="str">
        <f t="shared" si="10"/>
        <v>INSERT INTO MenuNav (Id,Titulo,Descripcion,Url,Area,Controller,Action,MenuId,Aplicacion,IsPublic, Orden) VALUES ( 12,'Plazo','Sección de Administración de Plazo de Préstamos','/Admin/P/Plazo','Admin','AdminPrestamo','Index','10','Cooperancia',0,1)</v>
      </c>
    </row>
    <row r="19" spans="1:24" x14ac:dyDescent="0.25">
      <c r="A19" s="10" t="s">
        <v>162</v>
      </c>
      <c r="B19" s="12">
        <v>13</v>
      </c>
      <c r="C19" s="12" t="s">
        <v>14</v>
      </c>
      <c r="D19" s="12" t="str">
        <f t="shared" ref="D19:D22" si="35">"Sección de Administración de "&amp;C19&amp;" de Préstamos"</f>
        <v>Sección de Administración de Frecuencia de Préstamos</v>
      </c>
      <c r="E19" s="12" t="s">
        <v>157</v>
      </c>
      <c r="F19" s="21" t="s">
        <v>1</v>
      </c>
      <c r="G19" s="7" t="s">
        <v>77</v>
      </c>
      <c r="H19" s="21" t="s">
        <v>56</v>
      </c>
      <c r="I19" s="20">
        <v>10</v>
      </c>
      <c r="J19" s="7" t="s">
        <v>37</v>
      </c>
      <c r="K19" s="7">
        <v>0</v>
      </c>
      <c r="L19" s="7">
        <v>2</v>
      </c>
      <c r="M19" s="7" t="str">
        <f>IF(B19="null",null,B19)&amp;","</f>
        <v>13,</v>
      </c>
      <c r="N19" s="7" t="str">
        <f t="shared" si="26"/>
        <v>'Frecuencia',</v>
      </c>
      <c r="O19" s="7" t="str">
        <f t="shared" si="27"/>
        <v>'Sección de Administración de Frecuencia de Préstamos',</v>
      </c>
      <c r="P19" s="7" t="str">
        <f t="shared" si="28"/>
        <v>'/Admin/P/Frecuencia',</v>
      </c>
      <c r="Q19" s="7" t="str">
        <f t="shared" si="29"/>
        <v>'Admin',</v>
      </c>
      <c r="R19" s="7" t="str">
        <f t="shared" si="30"/>
        <v>'AdminPrestamo',</v>
      </c>
      <c r="S19" s="7" t="str">
        <f t="shared" si="31"/>
        <v>'Index',</v>
      </c>
      <c r="T19" s="7" t="str">
        <f t="shared" si="32"/>
        <v>'10',</v>
      </c>
      <c r="U19" s="7" t="str">
        <f t="shared" si="33"/>
        <v>'Cooperancia',</v>
      </c>
      <c r="V19" s="7" t="str">
        <f t="shared" si="34"/>
        <v>0,</v>
      </c>
      <c r="W19" s="7" t="str">
        <f t="shared" si="9"/>
        <v>2)</v>
      </c>
      <c r="X19" s="7" t="str">
        <f t="shared" si="10"/>
        <v>INSERT INTO MenuNav (Id,Titulo,Descripcion,Url,Area,Controller,Action,MenuId,Aplicacion,IsPublic, Orden) VALUES ( 13,'Frecuencia','Sección de Administración de Frecuencia de Préstamos','/Admin/P/Frecuencia','Admin','AdminPrestamo','Index','10','Cooperancia',0,2)</v>
      </c>
    </row>
    <row r="20" spans="1:24" x14ac:dyDescent="0.25">
      <c r="A20" s="10" t="s">
        <v>162</v>
      </c>
      <c r="B20" s="7">
        <v>14</v>
      </c>
      <c r="C20" s="7" t="s">
        <v>155</v>
      </c>
      <c r="D20" s="7" t="str">
        <f t="shared" si="35"/>
        <v>Sección de Administración de Tipo de Interés de Préstamos</v>
      </c>
      <c r="E20" s="7" t="s">
        <v>158</v>
      </c>
      <c r="F20" s="21" t="s">
        <v>1</v>
      </c>
      <c r="G20" s="7" t="s">
        <v>77</v>
      </c>
      <c r="H20" s="21" t="s">
        <v>56</v>
      </c>
      <c r="I20" s="20">
        <v>10</v>
      </c>
      <c r="J20" s="7" t="s">
        <v>37</v>
      </c>
      <c r="K20" s="7">
        <v>0</v>
      </c>
      <c r="L20" s="7">
        <v>3</v>
      </c>
      <c r="M20" s="7" t="str">
        <f>IF(B20="null",null,B20)&amp;","</f>
        <v>14,</v>
      </c>
      <c r="N20" s="7" t="str">
        <f t="shared" si="26"/>
        <v>'Tipo de Interés',</v>
      </c>
      <c r="O20" s="7" t="str">
        <f t="shared" si="27"/>
        <v>'Sección de Administración de Tipo de Interés de Préstamos',</v>
      </c>
      <c r="P20" s="7" t="str">
        <f t="shared" si="28"/>
        <v>'/Admin/P/PlazoTipoInteres',</v>
      </c>
      <c r="Q20" s="7" t="str">
        <f t="shared" si="29"/>
        <v>'Admin',</v>
      </c>
      <c r="R20" s="7" t="str">
        <f t="shared" si="30"/>
        <v>'AdminPrestamo',</v>
      </c>
      <c r="S20" s="7" t="str">
        <f t="shared" si="31"/>
        <v>'Index',</v>
      </c>
      <c r="T20" s="7" t="str">
        <f t="shared" si="32"/>
        <v>'10',</v>
      </c>
      <c r="U20" s="7" t="str">
        <f t="shared" si="33"/>
        <v>'Cooperancia',</v>
      </c>
      <c r="V20" s="7" t="str">
        <f t="shared" si="34"/>
        <v>0,</v>
      </c>
      <c r="W20" s="7" t="str">
        <f t="shared" si="9"/>
        <v>3)</v>
      </c>
      <c r="X20" s="7" t="str">
        <f t="shared" si="10"/>
        <v>INSERT INTO MenuNav (Id,Titulo,Descripcion,Url,Area,Controller,Action,MenuId,Aplicacion,IsPublic, Orden) VALUES ( 14,'Tipo de Interés','Sección de Administración de Tipo de Interés de Préstamos','/Admin/P/PlazoTipoInteres','Admin','AdminPrestamo','Index','10','Cooperancia',0,3)</v>
      </c>
    </row>
    <row r="21" spans="1:24" x14ac:dyDescent="0.25">
      <c r="A21" s="10" t="s">
        <v>162</v>
      </c>
      <c r="B21" s="14">
        <v>15</v>
      </c>
      <c r="C21" s="14" t="s">
        <v>156</v>
      </c>
      <c r="D21" s="14" t="str">
        <f t="shared" si="35"/>
        <v>Sección de Administración de Tipo Perfil de Préstamos</v>
      </c>
      <c r="E21" s="14" t="s">
        <v>159</v>
      </c>
      <c r="F21" s="21" t="s">
        <v>1</v>
      </c>
      <c r="G21" s="7" t="s">
        <v>77</v>
      </c>
      <c r="H21" s="21" t="s">
        <v>56</v>
      </c>
      <c r="I21" s="20">
        <v>10</v>
      </c>
      <c r="J21" s="7" t="s">
        <v>37</v>
      </c>
      <c r="K21" s="7">
        <v>0</v>
      </c>
      <c r="L21" s="7">
        <v>4</v>
      </c>
      <c r="M21" s="7" t="str">
        <f>IF(B21="null",null,B21)&amp;","</f>
        <v>15,</v>
      </c>
      <c r="N21" s="7" t="str">
        <f t="shared" si="26"/>
        <v>'Tipo Perfil',</v>
      </c>
      <c r="O21" s="7" t="str">
        <f t="shared" si="27"/>
        <v>'Sección de Administración de Tipo Perfil de Préstamos',</v>
      </c>
      <c r="P21" s="7" t="str">
        <f t="shared" si="28"/>
        <v>'/Admin/P/TipoPerfil',</v>
      </c>
      <c r="Q21" s="7" t="str">
        <f t="shared" si="29"/>
        <v>'Admin',</v>
      </c>
      <c r="R21" s="7" t="str">
        <f t="shared" si="30"/>
        <v>'AdminPrestamo',</v>
      </c>
      <c r="S21" s="7" t="str">
        <f t="shared" si="31"/>
        <v>'Index',</v>
      </c>
      <c r="T21" s="7" t="str">
        <f t="shared" si="32"/>
        <v>'10',</v>
      </c>
      <c r="U21" s="7" t="str">
        <f t="shared" si="33"/>
        <v>'Cooperancia',</v>
      </c>
      <c r="V21" s="7" t="str">
        <f t="shared" si="34"/>
        <v>0,</v>
      </c>
      <c r="W21" s="7" t="str">
        <f t="shared" si="9"/>
        <v>4)</v>
      </c>
      <c r="X21" s="7" t="str">
        <f t="shared" si="10"/>
        <v>INSERT INTO MenuNav (Id,Titulo,Descripcion,Url,Area,Controller,Action,MenuId,Aplicacion,IsPublic, Orden) VALUES ( 15,'Tipo Perfil','Sección de Administración de Tipo Perfil de Préstamos','/Admin/P/TipoPerfil','Admin','AdminPrestamo','Index','10','Cooperancia',0,4)</v>
      </c>
    </row>
    <row r="22" spans="1:24" x14ac:dyDescent="0.25">
      <c r="A22" s="10" t="s">
        <v>162</v>
      </c>
      <c r="B22" s="15">
        <v>16</v>
      </c>
      <c r="C22" s="15" t="s">
        <v>16</v>
      </c>
      <c r="D22" s="15" t="str">
        <f t="shared" si="35"/>
        <v>Sección de Administración de Producto de Préstamos</v>
      </c>
      <c r="E22" s="15" t="s">
        <v>160</v>
      </c>
      <c r="F22" s="21" t="s">
        <v>1</v>
      </c>
      <c r="G22" s="7" t="s">
        <v>77</v>
      </c>
      <c r="H22" s="21" t="s">
        <v>56</v>
      </c>
      <c r="I22" s="20">
        <v>10</v>
      </c>
      <c r="J22" s="7" t="s">
        <v>37</v>
      </c>
      <c r="K22" s="7">
        <v>0</v>
      </c>
      <c r="L22" s="7">
        <v>5</v>
      </c>
      <c r="M22" s="7" t="str">
        <f>IF(B22="null",null,B22)&amp;","</f>
        <v>16,</v>
      </c>
      <c r="N22" s="7" t="str">
        <f t="shared" si="26"/>
        <v>'Producto',</v>
      </c>
      <c r="O22" s="7" t="str">
        <f t="shared" si="27"/>
        <v>'Sección de Administración de Producto de Préstamos',</v>
      </c>
      <c r="P22" s="7" t="str">
        <f t="shared" si="28"/>
        <v>'/Admin/P/Producto',</v>
      </c>
      <c r="Q22" s="7" t="str">
        <f t="shared" si="29"/>
        <v>'Admin',</v>
      </c>
      <c r="R22" s="7" t="str">
        <f t="shared" si="30"/>
        <v>'AdminPrestamo',</v>
      </c>
      <c r="S22" s="7" t="str">
        <f t="shared" si="31"/>
        <v>'Index',</v>
      </c>
      <c r="T22" s="7" t="str">
        <f t="shared" si="32"/>
        <v>'10',</v>
      </c>
      <c r="U22" s="7" t="str">
        <f t="shared" si="33"/>
        <v>'Cooperancia',</v>
      </c>
      <c r="V22" s="7" t="str">
        <f t="shared" si="34"/>
        <v>0,</v>
      </c>
      <c r="W22" s="7" t="str">
        <f t="shared" si="9"/>
        <v>5)</v>
      </c>
      <c r="X22" s="7" t="str">
        <f t="shared" si="10"/>
        <v>INSERT INTO MenuNav (Id,Titulo,Descripcion,Url,Area,Controller,Action,MenuId,Aplicacion,IsPublic, Orden) VALUES ( 16,'Producto','Sección de Administración de Producto de Préstamos','/Admin/P/Producto','Admin','AdminPrestamo','Index','10','Cooperancia',0,5)</v>
      </c>
    </row>
    <row r="24" spans="1:24" x14ac:dyDescent="0.25">
      <c r="A24" t="s">
        <v>162</v>
      </c>
      <c r="B24" s="4">
        <v>17</v>
      </c>
      <c r="C24" s="6" t="s">
        <v>80</v>
      </c>
      <c r="D24" s="6" t="s">
        <v>80</v>
      </c>
      <c r="E24" s="6" t="s">
        <v>99</v>
      </c>
      <c r="F24" s="6" t="s">
        <v>1</v>
      </c>
      <c r="G24" s="6" t="s">
        <v>77</v>
      </c>
      <c r="H24" s="6" t="s">
        <v>130</v>
      </c>
      <c r="I24">
        <v>12</v>
      </c>
      <c r="J24" s="5" t="s">
        <v>37</v>
      </c>
      <c r="K24" s="5">
        <v>0</v>
      </c>
      <c r="L24" s="5">
        <v>1</v>
      </c>
      <c r="M24" s="5" t="str">
        <f>IF(B24="null",null,B24)&amp;","</f>
        <v>17,</v>
      </c>
      <c r="N24" s="5" t="str">
        <f>IF(C24="null","null","'"&amp;C24&amp;"'")&amp;","</f>
        <v>'Listar Plazo',</v>
      </c>
      <c r="O24" s="2" t="str">
        <f t="shared" ref="O24:O48" si="36">IF(D24="null","null","'"&amp;D24&amp;"'")&amp;","</f>
        <v>'Listar Plazo',</v>
      </c>
      <c r="P24" s="2" t="str">
        <f t="shared" ref="P24:P48" si="37">IF(E24="null","null","'"&amp;E24&amp;"'")&amp;","</f>
        <v>'/Admin/P/Plazo/L',</v>
      </c>
      <c r="Q24" s="2" t="str">
        <f t="shared" ref="Q24:Q48" si="38">IF(F24="null","null","'"&amp;F24&amp;"'")&amp;","</f>
        <v>'Admin',</v>
      </c>
      <c r="R24" s="2" t="str">
        <f t="shared" ref="R24:R48" si="39">IF(G24="null","null","'"&amp;G24&amp;"'")&amp;","</f>
        <v>'AdminPrestamo',</v>
      </c>
      <c r="S24" s="2" t="str">
        <f t="shared" ref="S24:S48" si="40">IF(H24="null","null","'"&amp;H24&amp;"'")&amp;","</f>
        <v>'ListPresPlazo',</v>
      </c>
      <c r="T24" s="2" t="str">
        <f t="shared" ref="T24:T48" si="41">IF(I24="null","null","'"&amp;I24&amp;"'")&amp;","</f>
        <v>'12',</v>
      </c>
      <c r="U24" s="2" t="str">
        <f t="shared" ref="U24:U48" si="42">IF(J24="null","null","'"&amp;J24&amp;"',")</f>
        <v>'Cooperancia',</v>
      </c>
      <c r="V24" s="2" t="str">
        <f t="shared" ref="V24:V48" si="43">IF(K24="null","null",K24)&amp;","</f>
        <v>0,</v>
      </c>
      <c r="W24" s="5" t="str">
        <f t="shared" si="9"/>
        <v>1)</v>
      </c>
      <c r="X24" t="str">
        <f t="shared" si="10"/>
        <v>INSERT INTO MenuNav (Id,Titulo,Descripcion,Url,Area,Controller,Action,MenuId,Aplicacion,IsPublic, Orden) VALUES ( 17,'Listar Plazo','Listar Plazo','/Admin/P/Plazo/L','Admin','AdminPrestamo','ListPresPlazo','12','Cooperancia',0,1)</v>
      </c>
    </row>
    <row r="25" spans="1:24" x14ac:dyDescent="0.25">
      <c r="A25" t="s">
        <v>162</v>
      </c>
      <c r="B25" s="4">
        <v>18</v>
      </c>
      <c r="C25" s="6" t="s">
        <v>79</v>
      </c>
      <c r="D25" s="6" t="s">
        <v>79</v>
      </c>
      <c r="E25" s="6" t="s">
        <v>101</v>
      </c>
      <c r="F25" s="6" t="s">
        <v>1</v>
      </c>
      <c r="G25" s="6" t="s">
        <v>77</v>
      </c>
      <c r="H25" s="6" t="s">
        <v>131</v>
      </c>
      <c r="I25">
        <v>12</v>
      </c>
      <c r="J25" s="5" t="s">
        <v>37</v>
      </c>
      <c r="K25" s="5">
        <v>0</v>
      </c>
      <c r="L25" s="5">
        <v>2</v>
      </c>
      <c r="M25" s="5" t="str">
        <f>IF(B25="null",null,B25)&amp;","</f>
        <v>18,</v>
      </c>
      <c r="N25" s="5" t="str">
        <f>IF(C25="null","null","'"&amp;C25&amp;"'")&amp;","</f>
        <v>'Alta Plazo',</v>
      </c>
      <c r="O25" s="2" t="str">
        <f t="shared" si="36"/>
        <v>'Alta Plazo',</v>
      </c>
      <c r="P25" s="2" t="str">
        <f t="shared" si="37"/>
        <v>'/Admin/P/Plazo/C',</v>
      </c>
      <c r="Q25" s="2" t="str">
        <f t="shared" si="38"/>
        <v>'Admin',</v>
      </c>
      <c r="R25" s="2" t="str">
        <f t="shared" si="39"/>
        <v>'AdminPrestamo',</v>
      </c>
      <c r="S25" s="2" t="str">
        <f t="shared" si="40"/>
        <v>'CreatePresPlazo',</v>
      </c>
      <c r="T25" s="2" t="str">
        <f t="shared" si="41"/>
        <v>'12',</v>
      </c>
      <c r="U25" s="2" t="str">
        <f t="shared" si="42"/>
        <v>'Cooperancia',</v>
      </c>
      <c r="V25" s="2" t="str">
        <f t="shared" si="43"/>
        <v>0,</v>
      </c>
      <c r="W25" s="5" t="str">
        <f t="shared" si="9"/>
        <v>2)</v>
      </c>
      <c r="X25" t="str">
        <f t="shared" si="10"/>
        <v>INSERT INTO MenuNav (Id,Titulo,Descripcion,Url,Area,Controller,Action,MenuId,Aplicacion,IsPublic, Orden) VALUES ( 18,'Alta Plazo','Alta Plazo','/Admin/P/Plazo/C','Admin','AdminPrestamo','CreatePresPlazo','12','Cooperancia',0,2)</v>
      </c>
    </row>
    <row r="26" spans="1:24" x14ac:dyDescent="0.25">
      <c r="A26" t="s">
        <v>162</v>
      </c>
      <c r="B26" s="4">
        <v>19</v>
      </c>
      <c r="C26" s="6" t="s">
        <v>82</v>
      </c>
      <c r="D26" s="6" t="s">
        <v>82</v>
      </c>
      <c r="E26" s="6" t="s">
        <v>102</v>
      </c>
      <c r="F26" s="6" t="s">
        <v>1</v>
      </c>
      <c r="G26" s="6" t="s">
        <v>77</v>
      </c>
      <c r="H26" s="6" t="s">
        <v>132</v>
      </c>
      <c r="I26">
        <v>12</v>
      </c>
      <c r="J26" s="5" t="s">
        <v>37</v>
      </c>
      <c r="K26" s="5">
        <v>0</v>
      </c>
      <c r="L26" s="5">
        <v>3</v>
      </c>
      <c r="M26" s="5" t="str">
        <f>IF(B26="null",null,B26)&amp;","</f>
        <v>19,</v>
      </c>
      <c r="N26" s="5" t="str">
        <f>IF(C26="null","null","'"&amp;C26&amp;"'")&amp;","</f>
        <v>'Modificar Plazo',</v>
      </c>
      <c r="O26" s="2" t="str">
        <f t="shared" si="36"/>
        <v>'Modificar Plazo',</v>
      </c>
      <c r="P26" s="2" t="str">
        <f t="shared" si="37"/>
        <v>'/Admin/P/Plazo/U',</v>
      </c>
      <c r="Q26" s="2" t="str">
        <f t="shared" si="38"/>
        <v>'Admin',</v>
      </c>
      <c r="R26" s="2" t="str">
        <f t="shared" si="39"/>
        <v>'AdminPrestamo',</v>
      </c>
      <c r="S26" s="2" t="str">
        <f t="shared" si="40"/>
        <v>'EditPresPlazo',</v>
      </c>
      <c r="T26" s="2" t="str">
        <f t="shared" si="41"/>
        <v>'12',</v>
      </c>
      <c r="U26" s="2" t="str">
        <f t="shared" si="42"/>
        <v>'Cooperancia',</v>
      </c>
      <c r="V26" s="2" t="str">
        <f t="shared" si="43"/>
        <v>0,</v>
      </c>
      <c r="W26" s="5" t="str">
        <f t="shared" si="9"/>
        <v>3)</v>
      </c>
      <c r="X26" t="str">
        <f t="shared" si="10"/>
        <v>INSERT INTO MenuNav (Id,Titulo,Descripcion,Url,Area,Controller,Action,MenuId,Aplicacion,IsPublic, Orden) VALUES ( 19,'Modificar Plazo','Modificar Plazo','/Admin/P/Plazo/U','Admin','AdminPrestamo','EditPresPlazo','12','Cooperancia',0,3)</v>
      </c>
    </row>
    <row r="27" spans="1:24" x14ac:dyDescent="0.25">
      <c r="A27" t="s">
        <v>162</v>
      </c>
      <c r="B27" s="4">
        <v>20</v>
      </c>
      <c r="C27" s="6" t="s">
        <v>83</v>
      </c>
      <c r="D27" s="6" t="s">
        <v>83</v>
      </c>
      <c r="E27" s="6" t="s">
        <v>104</v>
      </c>
      <c r="F27" s="6" t="s">
        <v>1</v>
      </c>
      <c r="G27" s="6" t="s">
        <v>77</v>
      </c>
      <c r="H27" s="6" t="s">
        <v>133</v>
      </c>
      <c r="I27">
        <v>12</v>
      </c>
      <c r="J27" s="5" t="s">
        <v>37</v>
      </c>
      <c r="K27" s="5">
        <v>0</v>
      </c>
      <c r="L27" s="5">
        <v>4</v>
      </c>
      <c r="M27" s="5" t="str">
        <f>IF(B27="null",null,B27)&amp;","</f>
        <v>20,</v>
      </c>
      <c r="N27" s="5" t="str">
        <f>IF(C27="null","null","'"&amp;C27&amp;"'")&amp;","</f>
        <v>'Ver Plazo',</v>
      </c>
      <c r="O27" s="2" t="str">
        <f t="shared" si="36"/>
        <v>'Ver Plazo',</v>
      </c>
      <c r="P27" s="2" t="str">
        <f t="shared" si="37"/>
        <v>'/Admin/P/Plazo/R',</v>
      </c>
      <c r="Q27" s="2" t="str">
        <f t="shared" si="38"/>
        <v>'Admin',</v>
      </c>
      <c r="R27" s="2" t="str">
        <f t="shared" si="39"/>
        <v>'AdminPrestamo',</v>
      </c>
      <c r="S27" s="2" t="str">
        <f t="shared" si="40"/>
        <v>'DetailsPresPlazo',</v>
      </c>
      <c r="T27" s="2" t="str">
        <f t="shared" si="41"/>
        <v>'12',</v>
      </c>
      <c r="U27" s="2" t="str">
        <f t="shared" si="42"/>
        <v>'Cooperancia',</v>
      </c>
      <c r="V27" s="2" t="str">
        <f t="shared" si="43"/>
        <v>0,</v>
      </c>
      <c r="W27" s="5" t="str">
        <f t="shared" si="9"/>
        <v>4)</v>
      </c>
      <c r="X27" t="str">
        <f t="shared" si="10"/>
        <v>INSERT INTO MenuNav (Id,Titulo,Descripcion,Url,Area,Controller,Action,MenuId,Aplicacion,IsPublic, Orden) VALUES ( 20,'Ver Plazo','Ver Plazo','/Admin/P/Plazo/R','Admin','AdminPrestamo','DetailsPresPlazo','12','Cooperancia',0,4)</v>
      </c>
    </row>
    <row r="28" spans="1:24" x14ac:dyDescent="0.25">
      <c r="A28" t="s">
        <v>162</v>
      </c>
      <c r="B28" s="4">
        <v>21</v>
      </c>
      <c r="C28" s="6" t="s">
        <v>81</v>
      </c>
      <c r="D28" s="6" t="s">
        <v>81</v>
      </c>
      <c r="E28" s="6" t="s">
        <v>103</v>
      </c>
      <c r="F28" s="6" t="s">
        <v>1</v>
      </c>
      <c r="G28" s="6" t="s">
        <v>77</v>
      </c>
      <c r="H28" s="6" t="s">
        <v>134</v>
      </c>
      <c r="I28">
        <v>12</v>
      </c>
      <c r="J28" s="5" t="s">
        <v>37</v>
      </c>
      <c r="K28" s="5">
        <v>0</v>
      </c>
      <c r="L28" s="5">
        <v>5</v>
      </c>
      <c r="M28" s="5" t="str">
        <f>IF(B28="null",null,B28)&amp;","</f>
        <v>21,</v>
      </c>
      <c r="N28" s="5" t="str">
        <f>IF(C28="null","null","'"&amp;C28&amp;"'")&amp;","</f>
        <v>'Eliminar Plazo',</v>
      </c>
      <c r="O28" s="2" t="str">
        <f t="shared" si="36"/>
        <v>'Eliminar Plazo',</v>
      </c>
      <c r="P28" s="2" t="str">
        <f t="shared" si="37"/>
        <v>'/Admin/P/Plazo/D',</v>
      </c>
      <c r="Q28" s="2" t="str">
        <f t="shared" si="38"/>
        <v>'Admin',</v>
      </c>
      <c r="R28" s="2" t="str">
        <f t="shared" si="39"/>
        <v>'AdminPrestamo',</v>
      </c>
      <c r="S28" s="2" t="str">
        <f t="shared" si="40"/>
        <v>'DeletePresPlazo',</v>
      </c>
      <c r="T28" s="2" t="str">
        <f t="shared" si="41"/>
        <v>'12',</v>
      </c>
      <c r="U28" s="2" t="str">
        <f t="shared" si="42"/>
        <v>'Cooperancia',</v>
      </c>
      <c r="V28" s="2" t="str">
        <f t="shared" si="43"/>
        <v>0,</v>
      </c>
      <c r="W28" s="5" t="str">
        <f t="shared" si="9"/>
        <v>5)</v>
      </c>
      <c r="X28" t="str">
        <f t="shared" si="10"/>
        <v>INSERT INTO MenuNav (Id,Titulo,Descripcion,Url,Area,Controller,Action,MenuId,Aplicacion,IsPublic, Orden) VALUES ( 21,'Eliminar Plazo','Eliminar Plazo','/Admin/P/Plazo/D','Admin','AdminPrestamo','DeletePresPlazo','12','Cooperancia',0,5)</v>
      </c>
    </row>
    <row r="29" spans="1:24" x14ac:dyDescent="0.25">
      <c r="A29" t="s">
        <v>162</v>
      </c>
      <c r="B29" s="4">
        <v>22</v>
      </c>
      <c r="C29" s="12" t="s">
        <v>84</v>
      </c>
      <c r="D29" s="12" t="s">
        <v>84</v>
      </c>
      <c r="E29" s="12" t="s">
        <v>105</v>
      </c>
      <c r="F29" s="12" t="s">
        <v>1</v>
      </c>
      <c r="G29" s="12" t="s">
        <v>77</v>
      </c>
      <c r="H29" s="12" t="s">
        <v>135</v>
      </c>
      <c r="I29">
        <v>13</v>
      </c>
      <c r="J29" s="5" t="s">
        <v>37</v>
      </c>
      <c r="K29" s="5">
        <v>0</v>
      </c>
      <c r="L29" s="5">
        <v>1</v>
      </c>
      <c r="M29" s="5" t="str">
        <f>IF(B29="null",null,B29)&amp;","</f>
        <v>22,</v>
      </c>
      <c r="N29" s="5" t="str">
        <f t="shared" ref="N29:N48" si="44">IF(C29="null","null","'"&amp;C29&amp;"'")&amp;","</f>
        <v>'Listar Frecuencia',</v>
      </c>
      <c r="O29" s="2" t="str">
        <f t="shared" si="36"/>
        <v>'Listar Frecuencia',</v>
      </c>
      <c r="P29" s="2" t="str">
        <f t="shared" si="37"/>
        <v>'/Admin/P/Fecuencia/L',</v>
      </c>
      <c r="Q29" s="2" t="str">
        <f t="shared" si="38"/>
        <v>'Admin',</v>
      </c>
      <c r="R29" s="2" t="str">
        <f t="shared" si="39"/>
        <v>'AdminPrestamo',</v>
      </c>
      <c r="S29" s="2" t="str">
        <f t="shared" si="40"/>
        <v>'ListPresFecuencia',</v>
      </c>
      <c r="T29" s="2" t="str">
        <f t="shared" si="41"/>
        <v>'13',</v>
      </c>
      <c r="U29" s="2" t="str">
        <f t="shared" si="42"/>
        <v>'Cooperancia',</v>
      </c>
      <c r="V29" s="2" t="str">
        <f t="shared" si="43"/>
        <v>0,</v>
      </c>
      <c r="W29" s="5" t="str">
        <f t="shared" si="9"/>
        <v>1)</v>
      </c>
      <c r="X29" t="str">
        <f t="shared" si="10"/>
        <v>INSERT INTO MenuNav (Id,Titulo,Descripcion,Url,Area,Controller,Action,MenuId,Aplicacion,IsPublic, Orden) VALUES ( 22,'Listar Frecuencia','Listar Frecuencia','/Admin/P/Fecuencia/L','Admin','AdminPrestamo','ListPresFecuencia','13','Cooperancia',0,1)</v>
      </c>
    </row>
    <row r="30" spans="1:24" x14ac:dyDescent="0.25">
      <c r="A30" t="s">
        <v>162</v>
      </c>
      <c r="B30" s="4">
        <v>23</v>
      </c>
      <c r="C30" s="12" t="s">
        <v>85</v>
      </c>
      <c r="D30" s="12" t="s">
        <v>85</v>
      </c>
      <c r="E30" s="12" t="s">
        <v>106</v>
      </c>
      <c r="F30" s="12" t="s">
        <v>1</v>
      </c>
      <c r="G30" s="12" t="s">
        <v>77</v>
      </c>
      <c r="H30" s="12" t="s">
        <v>136</v>
      </c>
      <c r="I30">
        <v>13</v>
      </c>
      <c r="J30" s="5" t="s">
        <v>37</v>
      </c>
      <c r="K30" s="5">
        <v>0</v>
      </c>
      <c r="L30" s="5">
        <v>2</v>
      </c>
      <c r="M30" s="5" t="str">
        <f>IF(B30="null",null,B30)&amp;","</f>
        <v>23,</v>
      </c>
      <c r="N30" s="5" t="str">
        <f t="shared" si="44"/>
        <v>'Alta Frecuencia',</v>
      </c>
      <c r="O30" s="2" t="str">
        <f t="shared" si="36"/>
        <v>'Alta Frecuencia',</v>
      </c>
      <c r="P30" s="2" t="str">
        <f t="shared" si="37"/>
        <v>'/Admin/P/Fecuencia/C',</v>
      </c>
      <c r="Q30" s="2" t="str">
        <f t="shared" si="38"/>
        <v>'Admin',</v>
      </c>
      <c r="R30" s="2" t="str">
        <f t="shared" si="39"/>
        <v>'AdminPrestamo',</v>
      </c>
      <c r="S30" s="2" t="str">
        <f t="shared" si="40"/>
        <v>'CreatePresFecuencia',</v>
      </c>
      <c r="T30" s="2" t="str">
        <f t="shared" si="41"/>
        <v>'13',</v>
      </c>
      <c r="U30" s="2" t="str">
        <f t="shared" si="42"/>
        <v>'Cooperancia',</v>
      </c>
      <c r="V30" s="2" t="str">
        <f t="shared" si="43"/>
        <v>0,</v>
      </c>
      <c r="W30" s="5" t="str">
        <f t="shared" si="9"/>
        <v>2)</v>
      </c>
      <c r="X30" t="str">
        <f t="shared" si="10"/>
        <v>INSERT INTO MenuNav (Id,Titulo,Descripcion,Url,Area,Controller,Action,MenuId,Aplicacion,IsPublic, Orden) VALUES ( 23,'Alta Frecuencia','Alta Frecuencia','/Admin/P/Fecuencia/C','Admin','AdminPrestamo','CreatePresFecuencia','13','Cooperancia',0,2)</v>
      </c>
    </row>
    <row r="31" spans="1:24" x14ac:dyDescent="0.25">
      <c r="A31" t="s">
        <v>162</v>
      </c>
      <c r="B31" s="4">
        <v>24</v>
      </c>
      <c r="C31" s="12" t="s">
        <v>86</v>
      </c>
      <c r="D31" s="12" t="s">
        <v>86</v>
      </c>
      <c r="E31" s="12" t="s">
        <v>107</v>
      </c>
      <c r="F31" s="12" t="s">
        <v>1</v>
      </c>
      <c r="G31" s="12" t="s">
        <v>77</v>
      </c>
      <c r="H31" s="12" t="s">
        <v>137</v>
      </c>
      <c r="I31">
        <v>13</v>
      </c>
      <c r="J31" s="5" t="s">
        <v>37</v>
      </c>
      <c r="K31" s="5">
        <v>0</v>
      </c>
      <c r="L31" s="5">
        <v>3</v>
      </c>
      <c r="M31" s="5" t="str">
        <f>IF(B31="null",null,B31)&amp;","</f>
        <v>24,</v>
      </c>
      <c r="N31" s="5" t="str">
        <f t="shared" si="44"/>
        <v>'Modificar Frecuencia',</v>
      </c>
      <c r="O31" s="2" t="str">
        <f t="shared" si="36"/>
        <v>'Modificar Frecuencia',</v>
      </c>
      <c r="P31" s="2" t="str">
        <f t="shared" si="37"/>
        <v>'/Admin/P/Fecuencia/U',</v>
      </c>
      <c r="Q31" s="2" t="str">
        <f t="shared" si="38"/>
        <v>'Admin',</v>
      </c>
      <c r="R31" s="2" t="str">
        <f t="shared" si="39"/>
        <v>'AdminPrestamo',</v>
      </c>
      <c r="S31" s="2" t="str">
        <f t="shared" si="40"/>
        <v>'EditPresFecuencia',</v>
      </c>
      <c r="T31" s="2" t="str">
        <f t="shared" si="41"/>
        <v>'13',</v>
      </c>
      <c r="U31" s="2" t="str">
        <f t="shared" si="42"/>
        <v>'Cooperancia',</v>
      </c>
      <c r="V31" s="2" t="str">
        <f t="shared" si="43"/>
        <v>0,</v>
      </c>
      <c r="W31" s="5" t="str">
        <f t="shared" si="9"/>
        <v>3)</v>
      </c>
      <c r="X31" t="str">
        <f t="shared" si="10"/>
        <v>INSERT INTO MenuNav (Id,Titulo,Descripcion,Url,Area,Controller,Action,MenuId,Aplicacion,IsPublic, Orden) VALUES ( 24,'Modificar Frecuencia','Modificar Frecuencia','/Admin/P/Fecuencia/U','Admin','AdminPrestamo','EditPresFecuencia','13','Cooperancia',0,3)</v>
      </c>
    </row>
    <row r="32" spans="1:24" x14ac:dyDescent="0.25">
      <c r="A32" t="s">
        <v>162</v>
      </c>
      <c r="B32" s="4">
        <v>25</v>
      </c>
      <c r="C32" s="12" t="s">
        <v>87</v>
      </c>
      <c r="D32" s="12" t="s">
        <v>87</v>
      </c>
      <c r="E32" s="12" t="s">
        <v>108</v>
      </c>
      <c r="F32" s="12" t="s">
        <v>1</v>
      </c>
      <c r="G32" s="12" t="s">
        <v>77</v>
      </c>
      <c r="H32" s="12" t="s">
        <v>138</v>
      </c>
      <c r="I32">
        <v>13</v>
      </c>
      <c r="J32" s="5" t="s">
        <v>37</v>
      </c>
      <c r="K32" s="5">
        <v>0</v>
      </c>
      <c r="L32" s="5">
        <v>4</v>
      </c>
      <c r="M32" s="5" t="str">
        <f>IF(B32="null",null,B32)&amp;","</f>
        <v>25,</v>
      </c>
      <c r="N32" s="5" t="str">
        <f t="shared" si="44"/>
        <v>'Ver Frecuencia',</v>
      </c>
      <c r="O32" s="2" t="str">
        <f t="shared" si="36"/>
        <v>'Ver Frecuencia',</v>
      </c>
      <c r="P32" s="2" t="str">
        <f t="shared" si="37"/>
        <v>'/Admin/P/Fecuencia/R',</v>
      </c>
      <c r="Q32" s="2" t="str">
        <f t="shared" si="38"/>
        <v>'Admin',</v>
      </c>
      <c r="R32" s="2" t="str">
        <f t="shared" si="39"/>
        <v>'AdminPrestamo',</v>
      </c>
      <c r="S32" s="2" t="str">
        <f t="shared" si="40"/>
        <v>'DetailsPresFecuencia',</v>
      </c>
      <c r="T32" s="2" t="str">
        <f t="shared" si="41"/>
        <v>'13',</v>
      </c>
      <c r="U32" s="2" t="str">
        <f t="shared" si="42"/>
        <v>'Cooperancia',</v>
      </c>
      <c r="V32" s="2" t="str">
        <f t="shared" si="43"/>
        <v>0,</v>
      </c>
      <c r="W32" s="5" t="str">
        <f t="shared" si="9"/>
        <v>4)</v>
      </c>
      <c r="X32" t="str">
        <f t="shared" si="10"/>
        <v>INSERT INTO MenuNav (Id,Titulo,Descripcion,Url,Area,Controller,Action,MenuId,Aplicacion,IsPublic, Orden) VALUES ( 25,'Ver Frecuencia','Ver Frecuencia','/Admin/P/Fecuencia/R','Admin','AdminPrestamo','DetailsPresFecuencia','13','Cooperancia',0,4)</v>
      </c>
    </row>
    <row r="33" spans="1:24" x14ac:dyDescent="0.25">
      <c r="A33" t="s">
        <v>162</v>
      </c>
      <c r="B33" s="4">
        <v>26</v>
      </c>
      <c r="C33" s="12" t="s">
        <v>88</v>
      </c>
      <c r="D33" s="12" t="s">
        <v>88</v>
      </c>
      <c r="E33" s="12" t="s">
        <v>109</v>
      </c>
      <c r="F33" s="12" t="s">
        <v>1</v>
      </c>
      <c r="G33" s="12" t="s">
        <v>77</v>
      </c>
      <c r="H33" s="12" t="s">
        <v>139</v>
      </c>
      <c r="I33">
        <v>13</v>
      </c>
      <c r="J33" s="5" t="s">
        <v>37</v>
      </c>
      <c r="K33" s="5">
        <v>0</v>
      </c>
      <c r="L33" s="5">
        <v>5</v>
      </c>
      <c r="M33" s="5" t="str">
        <f>IF(B33="null",null,B33)&amp;","</f>
        <v>26,</v>
      </c>
      <c r="N33" s="5" t="str">
        <f t="shared" si="44"/>
        <v>'Eliminar Frecuencia',</v>
      </c>
      <c r="O33" s="2" t="str">
        <f t="shared" si="36"/>
        <v>'Eliminar Frecuencia',</v>
      </c>
      <c r="P33" s="2" t="str">
        <f t="shared" si="37"/>
        <v>'/Admin/P/Fecuencia/D',</v>
      </c>
      <c r="Q33" s="2" t="str">
        <f t="shared" si="38"/>
        <v>'Admin',</v>
      </c>
      <c r="R33" s="2" t="str">
        <f t="shared" si="39"/>
        <v>'AdminPrestamo',</v>
      </c>
      <c r="S33" s="2" t="str">
        <f t="shared" si="40"/>
        <v>'DeletePresFecuencia',</v>
      </c>
      <c r="T33" s="2" t="str">
        <f t="shared" si="41"/>
        <v>'13',</v>
      </c>
      <c r="U33" s="2" t="str">
        <f t="shared" si="42"/>
        <v>'Cooperancia',</v>
      </c>
      <c r="V33" s="2" t="str">
        <f t="shared" si="43"/>
        <v>0,</v>
      </c>
      <c r="W33" s="5" t="str">
        <f t="shared" si="9"/>
        <v>5)</v>
      </c>
      <c r="X33" t="str">
        <f t="shared" si="10"/>
        <v>INSERT INTO MenuNav (Id,Titulo,Descripcion,Url,Area,Controller,Action,MenuId,Aplicacion,IsPublic, Orden) VALUES ( 26,'Eliminar Frecuencia','Eliminar Frecuencia','/Admin/P/Fecuencia/D','Admin','AdminPrestamo','DeletePresFecuencia','13','Cooperancia',0,5)</v>
      </c>
    </row>
    <row r="34" spans="1:24" x14ac:dyDescent="0.25">
      <c r="A34" t="s">
        <v>162</v>
      </c>
      <c r="B34" s="4">
        <v>27</v>
      </c>
      <c r="C34" s="8" t="s">
        <v>89</v>
      </c>
      <c r="D34" s="8" t="s">
        <v>89</v>
      </c>
      <c r="E34" s="8" t="s">
        <v>110</v>
      </c>
      <c r="F34" s="8" t="s">
        <v>1</v>
      </c>
      <c r="G34" s="8" t="s">
        <v>77</v>
      </c>
      <c r="H34" s="8" t="s">
        <v>145</v>
      </c>
      <c r="I34">
        <v>14</v>
      </c>
      <c r="J34" s="5" t="s">
        <v>37</v>
      </c>
      <c r="K34" s="5">
        <v>0</v>
      </c>
      <c r="L34" s="5">
        <v>1</v>
      </c>
      <c r="M34" s="5" t="str">
        <f>IF(B34="null",null,B34)&amp;","</f>
        <v>27,</v>
      </c>
      <c r="N34" s="5" t="str">
        <f t="shared" si="44"/>
        <v>'Listar Tipo de Interes',</v>
      </c>
      <c r="O34" s="2" t="str">
        <f t="shared" si="36"/>
        <v>'Listar Tipo de Interes',</v>
      </c>
      <c r="P34" s="2" t="str">
        <f t="shared" si="37"/>
        <v>'/Admin/P/PlazoTipoInteres/L',</v>
      </c>
      <c r="Q34" s="2" t="str">
        <f t="shared" si="38"/>
        <v>'Admin',</v>
      </c>
      <c r="R34" s="2" t="str">
        <f t="shared" si="39"/>
        <v>'AdminPrestamo',</v>
      </c>
      <c r="S34" s="2" t="str">
        <f t="shared" si="40"/>
        <v>'ListPresPlazoTipoInteres',</v>
      </c>
      <c r="T34" s="2" t="str">
        <f t="shared" si="41"/>
        <v>'14',</v>
      </c>
      <c r="U34" s="2" t="str">
        <f t="shared" si="42"/>
        <v>'Cooperancia',</v>
      </c>
      <c r="V34" s="2" t="str">
        <f t="shared" si="43"/>
        <v>0,</v>
      </c>
      <c r="W34" s="5" t="str">
        <f t="shared" si="9"/>
        <v>1)</v>
      </c>
      <c r="X34" t="str">
        <f t="shared" si="10"/>
        <v>INSERT INTO MenuNav (Id,Titulo,Descripcion,Url,Area,Controller,Action,MenuId,Aplicacion,IsPublic, Orden) VALUES ( 27,'Listar Tipo de Interes','Listar Tipo de Interes','/Admin/P/PlazoTipoInteres/L','Admin','AdminPrestamo','ListPresPlazoTipoInteres','14','Cooperancia',0,1)</v>
      </c>
    </row>
    <row r="35" spans="1:24" x14ac:dyDescent="0.25">
      <c r="A35" t="s">
        <v>162</v>
      </c>
      <c r="B35" s="4">
        <v>28</v>
      </c>
      <c r="C35" s="8" t="s">
        <v>90</v>
      </c>
      <c r="D35" s="8" t="s">
        <v>90</v>
      </c>
      <c r="E35" s="8" t="s">
        <v>111</v>
      </c>
      <c r="F35" s="8" t="s">
        <v>1</v>
      </c>
      <c r="G35" s="8" t="s">
        <v>77</v>
      </c>
      <c r="H35" s="8" t="s">
        <v>146</v>
      </c>
      <c r="I35">
        <v>14</v>
      </c>
      <c r="J35" s="5" t="s">
        <v>37</v>
      </c>
      <c r="K35" s="5">
        <v>0</v>
      </c>
      <c r="L35" s="5">
        <v>2</v>
      </c>
      <c r="M35" s="5" t="str">
        <f>IF(B35="null",null,B35)&amp;","</f>
        <v>28,</v>
      </c>
      <c r="N35" s="5" t="str">
        <f t="shared" si="44"/>
        <v>'Alta Tipo de Interes',</v>
      </c>
      <c r="O35" s="2" t="str">
        <f t="shared" si="36"/>
        <v>'Alta Tipo de Interes',</v>
      </c>
      <c r="P35" s="2" t="str">
        <f t="shared" si="37"/>
        <v>'/Admin/P/PlazoTipoInteres/C',</v>
      </c>
      <c r="Q35" s="2" t="str">
        <f t="shared" si="38"/>
        <v>'Admin',</v>
      </c>
      <c r="R35" s="2" t="str">
        <f t="shared" si="39"/>
        <v>'AdminPrestamo',</v>
      </c>
      <c r="S35" s="2" t="str">
        <f t="shared" si="40"/>
        <v>'CreatePresPlazoTipoInteres',</v>
      </c>
      <c r="T35" s="2" t="str">
        <f t="shared" si="41"/>
        <v>'14',</v>
      </c>
      <c r="U35" s="2" t="str">
        <f t="shared" si="42"/>
        <v>'Cooperancia',</v>
      </c>
      <c r="V35" s="2" t="str">
        <f t="shared" si="43"/>
        <v>0,</v>
      </c>
      <c r="W35" s="5" t="str">
        <f t="shared" si="9"/>
        <v>2)</v>
      </c>
      <c r="X35" t="str">
        <f t="shared" si="10"/>
        <v>INSERT INTO MenuNav (Id,Titulo,Descripcion,Url,Area,Controller,Action,MenuId,Aplicacion,IsPublic, Orden) VALUES ( 28,'Alta Tipo de Interes','Alta Tipo de Interes','/Admin/P/PlazoTipoInteres/C','Admin','AdminPrestamo','CreatePresPlazoTipoInteres','14','Cooperancia',0,2)</v>
      </c>
    </row>
    <row r="36" spans="1:24" x14ac:dyDescent="0.25">
      <c r="A36" t="s">
        <v>162</v>
      </c>
      <c r="B36" s="4">
        <v>29</v>
      </c>
      <c r="C36" s="8" t="s">
        <v>91</v>
      </c>
      <c r="D36" s="8" t="s">
        <v>91</v>
      </c>
      <c r="E36" s="8" t="s">
        <v>112</v>
      </c>
      <c r="F36" s="8" t="s">
        <v>1</v>
      </c>
      <c r="G36" s="8" t="s">
        <v>77</v>
      </c>
      <c r="H36" s="8" t="s">
        <v>147</v>
      </c>
      <c r="I36">
        <v>14</v>
      </c>
      <c r="J36" s="5" t="s">
        <v>37</v>
      </c>
      <c r="K36" s="5">
        <v>0</v>
      </c>
      <c r="L36" s="5">
        <v>3</v>
      </c>
      <c r="M36" s="5" t="str">
        <f>IF(B36="null",null,B36)&amp;","</f>
        <v>29,</v>
      </c>
      <c r="N36" s="5" t="str">
        <f t="shared" si="44"/>
        <v>'Modificar Tipo de Interes',</v>
      </c>
      <c r="O36" s="2" t="str">
        <f t="shared" si="36"/>
        <v>'Modificar Tipo de Interes',</v>
      </c>
      <c r="P36" s="2" t="str">
        <f t="shared" si="37"/>
        <v>'/Admin/P/PlazoTipoInteres/U',</v>
      </c>
      <c r="Q36" s="2" t="str">
        <f t="shared" si="38"/>
        <v>'Admin',</v>
      </c>
      <c r="R36" s="2" t="str">
        <f t="shared" si="39"/>
        <v>'AdminPrestamo',</v>
      </c>
      <c r="S36" s="2" t="str">
        <f t="shared" si="40"/>
        <v>'EditPresPlazoTipoInteres',</v>
      </c>
      <c r="T36" s="2" t="str">
        <f t="shared" si="41"/>
        <v>'14',</v>
      </c>
      <c r="U36" s="2" t="str">
        <f t="shared" si="42"/>
        <v>'Cooperancia',</v>
      </c>
      <c r="V36" s="2" t="str">
        <f t="shared" si="43"/>
        <v>0,</v>
      </c>
      <c r="W36" s="5" t="str">
        <f t="shared" si="9"/>
        <v>3)</v>
      </c>
      <c r="X36" t="str">
        <f t="shared" si="10"/>
        <v>INSERT INTO MenuNav (Id,Titulo,Descripcion,Url,Area,Controller,Action,MenuId,Aplicacion,IsPublic, Orden) VALUES ( 29,'Modificar Tipo de Interes','Modificar Tipo de Interes','/Admin/P/PlazoTipoInteres/U','Admin','AdminPrestamo','EditPresPlazoTipoInteres','14','Cooperancia',0,3)</v>
      </c>
    </row>
    <row r="37" spans="1:24" x14ac:dyDescent="0.25">
      <c r="A37" t="s">
        <v>162</v>
      </c>
      <c r="B37" s="4">
        <v>30</v>
      </c>
      <c r="C37" s="8" t="s">
        <v>92</v>
      </c>
      <c r="D37" s="8" t="s">
        <v>92</v>
      </c>
      <c r="E37" s="8" t="s">
        <v>113</v>
      </c>
      <c r="F37" s="8" t="s">
        <v>1</v>
      </c>
      <c r="G37" s="8" t="s">
        <v>77</v>
      </c>
      <c r="H37" s="8" t="s">
        <v>148</v>
      </c>
      <c r="I37">
        <v>14</v>
      </c>
      <c r="J37" s="5" t="s">
        <v>37</v>
      </c>
      <c r="K37" s="5">
        <v>0</v>
      </c>
      <c r="L37" s="5">
        <v>4</v>
      </c>
      <c r="M37" s="5" t="str">
        <f>IF(B37="null",null,B37)&amp;","</f>
        <v>30,</v>
      </c>
      <c r="N37" s="5" t="str">
        <f t="shared" si="44"/>
        <v>'Ver Tipo de Interes',</v>
      </c>
      <c r="O37" s="2" t="str">
        <f t="shared" si="36"/>
        <v>'Ver Tipo de Interes',</v>
      </c>
      <c r="P37" s="2" t="str">
        <f t="shared" si="37"/>
        <v>'/Admin/P/PlazoTipoInteres/R',</v>
      </c>
      <c r="Q37" s="2" t="str">
        <f t="shared" si="38"/>
        <v>'Admin',</v>
      </c>
      <c r="R37" s="2" t="str">
        <f t="shared" si="39"/>
        <v>'AdminPrestamo',</v>
      </c>
      <c r="S37" s="2" t="str">
        <f t="shared" si="40"/>
        <v>'DetailsPresPlazoTipoInteres',</v>
      </c>
      <c r="T37" s="2" t="str">
        <f t="shared" si="41"/>
        <v>'14',</v>
      </c>
      <c r="U37" s="2" t="str">
        <f t="shared" si="42"/>
        <v>'Cooperancia',</v>
      </c>
      <c r="V37" s="2" t="str">
        <f t="shared" si="43"/>
        <v>0,</v>
      </c>
      <c r="W37" s="5" t="str">
        <f t="shared" si="9"/>
        <v>4)</v>
      </c>
      <c r="X37" t="str">
        <f t="shared" si="10"/>
        <v>INSERT INTO MenuNav (Id,Titulo,Descripcion,Url,Area,Controller,Action,MenuId,Aplicacion,IsPublic, Orden) VALUES ( 30,'Ver Tipo de Interes','Ver Tipo de Interes','/Admin/P/PlazoTipoInteres/R','Admin','AdminPrestamo','DetailsPresPlazoTipoInteres','14','Cooperancia',0,4)</v>
      </c>
    </row>
    <row r="38" spans="1:24" x14ac:dyDescent="0.25">
      <c r="A38" t="s">
        <v>162</v>
      </c>
      <c r="B38" s="4">
        <v>31</v>
      </c>
      <c r="C38" s="8" t="s">
        <v>93</v>
      </c>
      <c r="D38" s="8" t="s">
        <v>93</v>
      </c>
      <c r="E38" s="8" t="s">
        <v>114</v>
      </c>
      <c r="F38" s="8" t="s">
        <v>1</v>
      </c>
      <c r="G38" s="8" t="s">
        <v>77</v>
      </c>
      <c r="H38" s="8" t="s">
        <v>149</v>
      </c>
      <c r="I38">
        <v>14</v>
      </c>
      <c r="J38" s="5" t="s">
        <v>37</v>
      </c>
      <c r="K38" s="5">
        <v>0</v>
      </c>
      <c r="L38" s="5">
        <v>5</v>
      </c>
      <c r="M38" s="5" t="str">
        <f>IF(B38="null",null,B38)&amp;","</f>
        <v>31,</v>
      </c>
      <c r="N38" s="5" t="str">
        <f t="shared" si="44"/>
        <v>'Eliminar Tipo de Interes',</v>
      </c>
      <c r="O38" s="2" t="str">
        <f t="shared" si="36"/>
        <v>'Eliminar Tipo de Interes',</v>
      </c>
      <c r="P38" s="2" t="str">
        <f t="shared" si="37"/>
        <v>'/Admin/P/PlazoTipoInteres/D',</v>
      </c>
      <c r="Q38" s="2" t="str">
        <f t="shared" si="38"/>
        <v>'Admin',</v>
      </c>
      <c r="R38" s="2" t="str">
        <f t="shared" si="39"/>
        <v>'AdminPrestamo',</v>
      </c>
      <c r="S38" s="2" t="str">
        <f t="shared" si="40"/>
        <v>'DeletePresPlazoTipoInteres',</v>
      </c>
      <c r="T38" s="2" t="str">
        <f t="shared" si="41"/>
        <v>'14',</v>
      </c>
      <c r="U38" s="2" t="str">
        <f t="shared" si="42"/>
        <v>'Cooperancia',</v>
      </c>
      <c r="V38" s="2" t="str">
        <f t="shared" si="43"/>
        <v>0,</v>
      </c>
      <c r="W38" s="5" t="str">
        <f t="shared" si="9"/>
        <v>5)</v>
      </c>
      <c r="X38" t="str">
        <f t="shared" si="10"/>
        <v>INSERT INTO MenuNav (Id,Titulo,Descripcion,Url,Area,Controller,Action,MenuId,Aplicacion,IsPublic, Orden) VALUES ( 31,'Eliminar Tipo de Interes','Eliminar Tipo de Interes','/Admin/P/PlazoTipoInteres/D','Admin','AdminPrestamo','DeletePresPlazoTipoInteres','14','Cooperancia',0,5)</v>
      </c>
    </row>
    <row r="39" spans="1:24" x14ac:dyDescent="0.25">
      <c r="A39" t="s">
        <v>162</v>
      </c>
      <c r="B39" s="4">
        <v>32</v>
      </c>
      <c r="C39" s="17" t="s">
        <v>94</v>
      </c>
      <c r="D39" s="13" t="s">
        <v>94</v>
      </c>
      <c r="E39" s="14" t="s">
        <v>115</v>
      </c>
      <c r="F39" s="14" t="s">
        <v>1</v>
      </c>
      <c r="G39" s="14" t="s">
        <v>77</v>
      </c>
      <c r="H39" s="14" t="s">
        <v>140</v>
      </c>
      <c r="I39">
        <v>15</v>
      </c>
      <c r="J39" s="5" t="s">
        <v>37</v>
      </c>
      <c r="K39" s="5">
        <v>0</v>
      </c>
      <c r="L39" s="5">
        <v>1</v>
      </c>
      <c r="M39" s="5" t="str">
        <f>IF(B39="null",null,B39)&amp;","</f>
        <v>32,</v>
      </c>
      <c r="N39" s="5" t="str">
        <f t="shared" si="44"/>
        <v>'Listar Tipo Perfil',</v>
      </c>
      <c r="O39" s="2" t="str">
        <f t="shared" si="36"/>
        <v>'Listar Tipo Perfil',</v>
      </c>
      <c r="P39" s="2" t="str">
        <f t="shared" si="37"/>
        <v>'/Admin/P/TipoPerfil/L',</v>
      </c>
      <c r="Q39" s="2" t="str">
        <f t="shared" si="38"/>
        <v>'Admin',</v>
      </c>
      <c r="R39" s="2" t="str">
        <f t="shared" si="39"/>
        <v>'AdminPrestamo',</v>
      </c>
      <c r="S39" s="2" t="str">
        <f t="shared" si="40"/>
        <v>'ListPresTipoPerfil',</v>
      </c>
      <c r="T39" s="2" t="str">
        <f t="shared" si="41"/>
        <v>'15',</v>
      </c>
      <c r="U39" s="2" t="str">
        <f t="shared" si="42"/>
        <v>'Cooperancia',</v>
      </c>
      <c r="V39" s="2" t="str">
        <f t="shared" si="43"/>
        <v>0,</v>
      </c>
      <c r="W39" s="5" t="str">
        <f t="shared" si="9"/>
        <v>1)</v>
      </c>
      <c r="X39" t="str">
        <f t="shared" si="10"/>
        <v>INSERT INTO MenuNav (Id,Titulo,Descripcion,Url,Area,Controller,Action,MenuId,Aplicacion,IsPublic, Orden) VALUES ( 32,'Listar Tipo Perfil','Listar Tipo Perfil','/Admin/P/TipoPerfil/L','Admin','AdminPrestamo','ListPresTipoPerfil','15','Cooperancia',0,1)</v>
      </c>
    </row>
    <row r="40" spans="1:24" x14ac:dyDescent="0.25">
      <c r="A40" t="s">
        <v>162</v>
      </c>
      <c r="B40" s="4">
        <v>33</v>
      </c>
      <c r="C40" s="14" t="s">
        <v>95</v>
      </c>
      <c r="D40" s="14" t="s">
        <v>95</v>
      </c>
      <c r="E40" s="14" t="s">
        <v>116</v>
      </c>
      <c r="F40" s="14" t="s">
        <v>1</v>
      </c>
      <c r="G40" s="14" t="s">
        <v>77</v>
      </c>
      <c r="H40" s="14" t="s">
        <v>141</v>
      </c>
      <c r="I40">
        <v>15</v>
      </c>
      <c r="J40" s="5" t="s">
        <v>37</v>
      </c>
      <c r="K40" s="5">
        <v>0</v>
      </c>
      <c r="L40" s="5">
        <v>2</v>
      </c>
      <c r="M40" s="5" t="str">
        <f>IF(B40="null",null,B40)&amp;","</f>
        <v>33,</v>
      </c>
      <c r="N40" s="5" t="str">
        <f t="shared" si="44"/>
        <v>'Alta Tipo Perfil',</v>
      </c>
      <c r="O40" s="2" t="str">
        <f t="shared" si="36"/>
        <v>'Alta Tipo Perfil',</v>
      </c>
      <c r="P40" s="2" t="str">
        <f t="shared" si="37"/>
        <v>'/Admin/P/TipoPerfil/C',</v>
      </c>
      <c r="Q40" s="2" t="str">
        <f t="shared" si="38"/>
        <v>'Admin',</v>
      </c>
      <c r="R40" s="2" t="str">
        <f t="shared" si="39"/>
        <v>'AdminPrestamo',</v>
      </c>
      <c r="S40" s="2" t="str">
        <f t="shared" si="40"/>
        <v>'CreatePresTipoPerfil',</v>
      </c>
      <c r="T40" s="2" t="str">
        <f t="shared" si="41"/>
        <v>'15',</v>
      </c>
      <c r="U40" s="2" t="str">
        <f t="shared" si="42"/>
        <v>'Cooperancia',</v>
      </c>
      <c r="V40" s="2" t="str">
        <f t="shared" si="43"/>
        <v>0,</v>
      </c>
      <c r="W40" s="5" t="str">
        <f t="shared" si="9"/>
        <v>2)</v>
      </c>
      <c r="X40" t="str">
        <f t="shared" si="10"/>
        <v>INSERT INTO MenuNav (Id,Titulo,Descripcion,Url,Area,Controller,Action,MenuId,Aplicacion,IsPublic, Orden) VALUES ( 33,'Alta Tipo Perfil','Alta Tipo Perfil','/Admin/P/TipoPerfil/C','Admin','AdminPrestamo','CreatePresTipoPerfil','15','Cooperancia',0,2)</v>
      </c>
    </row>
    <row r="41" spans="1:24" x14ac:dyDescent="0.25">
      <c r="A41" t="s">
        <v>162</v>
      </c>
      <c r="B41" s="4">
        <v>34</v>
      </c>
      <c r="C41" s="14" t="s">
        <v>96</v>
      </c>
      <c r="D41" s="14" t="s">
        <v>96</v>
      </c>
      <c r="E41" s="14" t="s">
        <v>117</v>
      </c>
      <c r="F41" s="14" t="s">
        <v>1</v>
      </c>
      <c r="G41" s="14" t="s">
        <v>77</v>
      </c>
      <c r="H41" s="14" t="s">
        <v>142</v>
      </c>
      <c r="I41">
        <v>15</v>
      </c>
      <c r="J41" s="5" t="s">
        <v>37</v>
      </c>
      <c r="K41" s="5">
        <v>0</v>
      </c>
      <c r="L41" s="5">
        <v>3</v>
      </c>
      <c r="M41" s="5" t="str">
        <f>IF(B41="null",null,B41)&amp;","</f>
        <v>34,</v>
      </c>
      <c r="N41" s="5" t="str">
        <f t="shared" si="44"/>
        <v>'Modificar Tipo Perfil',</v>
      </c>
      <c r="O41" s="2" t="str">
        <f t="shared" si="36"/>
        <v>'Modificar Tipo Perfil',</v>
      </c>
      <c r="P41" s="2" t="str">
        <f t="shared" si="37"/>
        <v>'/Admin/P/TipoPerfil/U',</v>
      </c>
      <c r="Q41" s="2" t="str">
        <f t="shared" si="38"/>
        <v>'Admin',</v>
      </c>
      <c r="R41" s="2" t="str">
        <f t="shared" si="39"/>
        <v>'AdminPrestamo',</v>
      </c>
      <c r="S41" s="2" t="str">
        <f t="shared" si="40"/>
        <v>'EditPresTipoPerfil',</v>
      </c>
      <c r="T41" s="2" t="str">
        <f t="shared" si="41"/>
        <v>'15',</v>
      </c>
      <c r="U41" s="2" t="str">
        <f t="shared" si="42"/>
        <v>'Cooperancia',</v>
      </c>
      <c r="V41" s="2" t="str">
        <f t="shared" si="43"/>
        <v>0,</v>
      </c>
      <c r="W41" s="5" t="str">
        <f t="shared" si="9"/>
        <v>3)</v>
      </c>
      <c r="X41" t="str">
        <f t="shared" si="10"/>
        <v>INSERT INTO MenuNav (Id,Titulo,Descripcion,Url,Area,Controller,Action,MenuId,Aplicacion,IsPublic, Orden) VALUES ( 34,'Modificar Tipo Perfil','Modificar Tipo Perfil','/Admin/P/TipoPerfil/U','Admin','AdminPrestamo','EditPresTipoPerfil','15','Cooperancia',0,3)</v>
      </c>
    </row>
    <row r="42" spans="1:24" x14ac:dyDescent="0.25">
      <c r="A42" t="s">
        <v>162</v>
      </c>
      <c r="B42" s="4">
        <v>35</v>
      </c>
      <c r="C42" s="14" t="s">
        <v>97</v>
      </c>
      <c r="D42" s="14" t="s">
        <v>97</v>
      </c>
      <c r="E42" s="14" t="s">
        <v>118</v>
      </c>
      <c r="F42" s="14" t="s">
        <v>1</v>
      </c>
      <c r="G42" s="14" t="s">
        <v>77</v>
      </c>
      <c r="H42" s="14" t="s">
        <v>143</v>
      </c>
      <c r="I42">
        <v>15</v>
      </c>
      <c r="J42" s="5" t="s">
        <v>37</v>
      </c>
      <c r="K42" s="5">
        <v>0</v>
      </c>
      <c r="L42" s="5">
        <v>4</v>
      </c>
      <c r="M42" s="5" t="str">
        <f>IF(B42="null",null,B42)&amp;","</f>
        <v>35,</v>
      </c>
      <c r="N42" s="5" t="str">
        <f t="shared" si="44"/>
        <v>'Ver Tipo Perfil',</v>
      </c>
      <c r="O42" s="2" t="str">
        <f t="shared" si="36"/>
        <v>'Ver Tipo Perfil',</v>
      </c>
      <c r="P42" s="2" t="str">
        <f t="shared" si="37"/>
        <v>'/Admin/P/TipoPerfil/R',</v>
      </c>
      <c r="Q42" s="2" t="str">
        <f t="shared" si="38"/>
        <v>'Admin',</v>
      </c>
      <c r="R42" s="2" t="str">
        <f t="shared" si="39"/>
        <v>'AdminPrestamo',</v>
      </c>
      <c r="S42" s="2" t="str">
        <f t="shared" si="40"/>
        <v>'DetailsPresTipoPerfil',</v>
      </c>
      <c r="T42" s="2" t="str">
        <f t="shared" si="41"/>
        <v>'15',</v>
      </c>
      <c r="U42" s="2" t="str">
        <f t="shared" si="42"/>
        <v>'Cooperancia',</v>
      </c>
      <c r="V42" s="2" t="str">
        <f t="shared" si="43"/>
        <v>0,</v>
      </c>
      <c r="W42" s="5" t="str">
        <f t="shared" si="9"/>
        <v>4)</v>
      </c>
      <c r="X42" t="str">
        <f t="shared" si="10"/>
        <v>INSERT INTO MenuNav (Id,Titulo,Descripcion,Url,Area,Controller,Action,MenuId,Aplicacion,IsPublic, Orden) VALUES ( 35,'Ver Tipo Perfil','Ver Tipo Perfil','/Admin/P/TipoPerfil/R','Admin','AdminPrestamo','DetailsPresTipoPerfil','15','Cooperancia',0,4)</v>
      </c>
    </row>
    <row r="43" spans="1:24" x14ac:dyDescent="0.25">
      <c r="A43" t="s">
        <v>162</v>
      </c>
      <c r="B43" s="4">
        <v>36</v>
      </c>
      <c r="C43" s="14" t="s">
        <v>98</v>
      </c>
      <c r="D43" s="14" t="s">
        <v>98</v>
      </c>
      <c r="E43" s="14" t="s">
        <v>119</v>
      </c>
      <c r="F43" s="14" t="s">
        <v>1</v>
      </c>
      <c r="G43" s="14" t="s">
        <v>77</v>
      </c>
      <c r="H43" s="14" t="s">
        <v>144</v>
      </c>
      <c r="I43">
        <v>15</v>
      </c>
      <c r="J43" s="5" t="s">
        <v>37</v>
      </c>
      <c r="K43" s="5">
        <v>0</v>
      </c>
      <c r="L43" s="5">
        <v>5</v>
      </c>
      <c r="M43" s="5" t="str">
        <f>IF(B43="null",null,B43)&amp;","</f>
        <v>36,</v>
      </c>
      <c r="N43" s="5" t="str">
        <f t="shared" si="44"/>
        <v>'Eliminar Tipo Perfil',</v>
      </c>
      <c r="O43" s="2" t="str">
        <f t="shared" si="36"/>
        <v>'Eliminar Tipo Perfil',</v>
      </c>
      <c r="P43" s="2" t="str">
        <f t="shared" si="37"/>
        <v>'/Admin/P/TipoPerfil/D',</v>
      </c>
      <c r="Q43" s="2" t="str">
        <f t="shared" si="38"/>
        <v>'Admin',</v>
      </c>
      <c r="R43" s="2" t="str">
        <f t="shared" si="39"/>
        <v>'AdminPrestamo',</v>
      </c>
      <c r="S43" s="2" t="str">
        <f t="shared" si="40"/>
        <v>'DeletePresTipoPerfil',</v>
      </c>
      <c r="T43" s="2" t="str">
        <f t="shared" si="41"/>
        <v>'15',</v>
      </c>
      <c r="U43" s="2" t="str">
        <f t="shared" si="42"/>
        <v>'Cooperancia',</v>
      </c>
      <c r="V43" s="2" t="str">
        <f t="shared" si="43"/>
        <v>0,</v>
      </c>
      <c r="W43" s="5" t="str">
        <f t="shared" si="9"/>
        <v>5)</v>
      </c>
      <c r="X43" t="str">
        <f t="shared" si="10"/>
        <v>INSERT INTO MenuNav (Id,Titulo,Descripcion,Url,Area,Controller,Action,MenuId,Aplicacion,IsPublic, Orden) VALUES ( 36,'Eliminar Tipo Perfil','Eliminar Tipo Perfil','/Admin/P/TipoPerfil/D','Admin','AdminPrestamo','DeletePresTipoPerfil','15','Cooperancia',0,5)</v>
      </c>
    </row>
    <row r="44" spans="1:24" x14ac:dyDescent="0.25">
      <c r="A44" t="s">
        <v>162</v>
      </c>
      <c r="B44" s="4">
        <v>37</v>
      </c>
      <c r="C44" s="15" t="s">
        <v>125</v>
      </c>
      <c r="D44" s="15" t="s">
        <v>125</v>
      </c>
      <c r="E44" s="15" t="s">
        <v>120</v>
      </c>
      <c r="F44" s="15" t="s">
        <v>1</v>
      </c>
      <c r="G44" s="15" t="s">
        <v>77</v>
      </c>
      <c r="H44" s="15" t="s">
        <v>150</v>
      </c>
      <c r="I44">
        <v>16</v>
      </c>
      <c r="J44" s="5" t="s">
        <v>37</v>
      </c>
      <c r="K44" s="5">
        <v>0</v>
      </c>
      <c r="L44" s="5">
        <v>1</v>
      </c>
      <c r="M44" s="5" t="str">
        <f>IF(B44="null",null,B44)&amp;","</f>
        <v>37,</v>
      </c>
      <c r="N44" s="5" t="str">
        <f t="shared" si="44"/>
        <v>'Listar Producto',</v>
      </c>
      <c r="O44" s="2" t="str">
        <f t="shared" si="36"/>
        <v>'Listar Producto',</v>
      </c>
      <c r="P44" s="2" t="str">
        <f t="shared" si="37"/>
        <v>'/Admin/P/Producto/L',</v>
      </c>
      <c r="Q44" s="2" t="str">
        <f t="shared" si="38"/>
        <v>'Admin',</v>
      </c>
      <c r="R44" s="2" t="str">
        <f t="shared" si="39"/>
        <v>'AdminPrestamo',</v>
      </c>
      <c r="S44" s="2" t="str">
        <f t="shared" si="40"/>
        <v>'ListPresProducto',</v>
      </c>
      <c r="T44" s="2" t="str">
        <f t="shared" si="41"/>
        <v>'16',</v>
      </c>
      <c r="U44" s="2" t="str">
        <f t="shared" si="42"/>
        <v>'Cooperancia',</v>
      </c>
      <c r="V44" s="2" t="str">
        <f t="shared" si="43"/>
        <v>0,</v>
      </c>
      <c r="W44" s="5" t="str">
        <f t="shared" si="9"/>
        <v>1)</v>
      </c>
      <c r="X44" t="str">
        <f t="shared" si="10"/>
        <v>INSERT INTO MenuNav (Id,Titulo,Descripcion,Url,Area,Controller,Action,MenuId,Aplicacion,IsPublic, Orden) VALUES ( 37,'Listar Producto','Listar Producto','/Admin/P/Producto/L','Admin','AdminPrestamo','ListPresProducto','16','Cooperancia',0,1)</v>
      </c>
    </row>
    <row r="45" spans="1:24" x14ac:dyDescent="0.25">
      <c r="A45" t="s">
        <v>162</v>
      </c>
      <c r="B45" s="4">
        <v>38</v>
      </c>
      <c r="C45" s="15" t="s">
        <v>126</v>
      </c>
      <c r="D45" s="15" t="s">
        <v>126</v>
      </c>
      <c r="E45" s="15" t="s">
        <v>121</v>
      </c>
      <c r="F45" s="15" t="s">
        <v>1</v>
      </c>
      <c r="G45" s="15" t="s">
        <v>77</v>
      </c>
      <c r="H45" s="15" t="s">
        <v>151</v>
      </c>
      <c r="I45">
        <v>16</v>
      </c>
      <c r="J45" s="5" t="s">
        <v>37</v>
      </c>
      <c r="K45" s="5">
        <v>0</v>
      </c>
      <c r="L45" s="5">
        <v>2</v>
      </c>
      <c r="M45" s="5" t="str">
        <f>IF(B45="null",null,B45)&amp;","</f>
        <v>38,</v>
      </c>
      <c r="N45" s="5" t="str">
        <f t="shared" si="44"/>
        <v>'Alta Producto',</v>
      </c>
      <c r="O45" s="2" t="str">
        <f t="shared" si="36"/>
        <v>'Alta Producto',</v>
      </c>
      <c r="P45" s="2" t="str">
        <f t="shared" si="37"/>
        <v>'/Admin/P/Producto/C',</v>
      </c>
      <c r="Q45" s="2" t="str">
        <f t="shared" si="38"/>
        <v>'Admin',</v>
      </c>
      <c r="R45" s="2" t="str">
        <f t="shared" si="39"/>
        <v>'AdminPrestamo',</v>
      </c>
      <c r="S45" s="2" t="str">
        <f t="shared" si="40"/>
        <v>'CreatePresProducto',</v>
      </c>
      <c r="T45" s="2" t="str">
        <f t="shared" si="41"/>
        <v>'16',</v>
      </c>
      <c r="U45" s="2" t="str">
        <f t="shared" si="42"/>
        <v>'Cooperancia',</v>
      </c>
      <c r="V45" s="2" t="str">
        <f t="shared" si="43"/>
        <v>0,</v>
      </c>
      <c r="W45" s="5" t="str">
        <f t="shared" si="9"/>
        <v>2)</v>
      </c>
      <c r="X45" t="str">
        <f t="shared" si="10"/>
        <v>INSERT INTO MenuNav (Id,Titulo,Descripcion,Url,Area,Controller,Action,MenuId,Aplicacion,IsPublic, Orden) VALUES ( 38,'Alta Producto','Alta Producto','/Admin/P/Producto/C','Admin','AdminPrestamo','CreatePresProducto','16','Cooperancia',0,2)</v>
      </c>
    </row>
    <row r="46" spans="1:24" x14ac:dyDescent="0.25">
      <c r="A46" t="s">
        <v>162</v>
      </c>
      <c r="B46" s="4">
        <v>39</v>
      </c>
      <c r="C46" s="15" t="s">
        <v>127</v>
      </c>
      <c r="D46" s="15" t="s">
        <v>127</v>
      </c>
      <c r="E46" s="15" t="s">
        <v>122</v>
      </c>
      <c r="F46" s="15" t="s">
        <v>1</v>
      </c>
      <c r="G46" s="15" t="s">
        <v>77</v>
      </c>
      <c r="H46" s="15" t="s">
        <v>152</v>
      </c>
      <c r="I46">
        <v>16</v>
      </c>
      <c r="J46" s="5" t="s">
        <v>37</v>
      </c>
      <c r="K46" s="5">
        <v>0</v>
      </c>
      <c r="L46" s="5">
        <v>3</v>
      </c>
      <c r="M46" s="5" t="str">
        <f>IF(B46="null",null,B46)&amp;","</f>
        <v>39,</v>
      </c>
      <c r="N46" s="5" t="str">
        <f t="shared" si="44"/>
        <v>'Modificar Producto',</v>
      </c>
      <c r="O46" s="2" t="str">
        <f t="shared" si="36"/>
        <v>'Modificar Producto',</v>
      </c>
      <c r="P46" s="2" t="str">
        <f t="shared" si="37"/>
        <v>'/Admin/P/Producto/U',</v>
      </c>
      <c r="Q46" s="2" t="str">
        <f t="shared" si="38"/>
        <v>'Admin',</v>
      </c>
      <c r="R46" s="2" t="str">
        <f t="shared" si="39"/>
        <v>'AdminPrestamo',</v>
      </c>
      <c r="S46" s="2" t="str">
        <f t="shared" si="40"/>
        <v>'EditPresProducto',</v>
      </c>
      <c r="T46" s="2" t="str">
        <f t="shared" si="41"/>
        <v>'16',</v>
      </c>
      <c r="U46" s="2" t="str">
        <f t="shared" si="42"/>
        <v>'Cooperancia',</v>
      </c>
      <c r="V46" s="2" t="str">
        <f t="shared" si="43"/>
        <v>0,</v>
      </c>
      <c r="W46" s="5" t="str">
        <f t="shared" si="9"/>
        <v>3)</v>
      </c>
      <c r="X46" t="str">
        <f t="shared" si="10"/>
        <v>INSERT INTO MenuNav (Id,Titulo,Descripcion,Url,Area,Controller,Action,MenuId,Aplicacion,IsPublic, Orden) VALUES ( 39,'Modificar Producto','Modificar Producto','/Admin/P/Producto/U','Admin','AdminPrestamo','EditPresProducto','16','Cooperancia',0,3)</v>
      </c>
    </row>
    <row r="47" spans="1:24" x14ac:dyDescent="0.25">
      <c r="A47" t="s">
        <v>162</v>
      </c>
      <c r="B47" s="4">
        <v>40</v>
      </c>
      <c r="C47" s="15" t="s">
        <v>128</v>
      </c>
      <c r="D47" s="15" t="s">
        <v>128</v>
      </c>
      <c r="E47" s="15" t="s">
        <v>123</v>
      </c>
      <c r="F47" s="15" t="s">
        <v>1</v>
      </c>
      <c r="G47" s="15" t="s">
        <v>77</v>
      </c>
      <c r="H47" s="15" t="s">
        <v>153</v>
      </c>
      <c r="I47">
        <v>16</v>
      </c>
      <c r="J47" s="5" t="s">
        <v>37</v>
      </c>
      <c r="K47" s="5">
        <v>0</v>
      </c>
      <c r="L47" s="5">
        <v>4</v>
      </c>
      <c r="M47" s="5" t="str">
        <f>IF(B47="null",null,B47)&amp;","</f>
        <v>40,</v>
      </c>
      <c r="N47" s="5" t="str">
        <f t="shared" si="44"/>
        <v>'Ver Producto',</v>
      </c>
      <c r="O47" s="2" t="str">
        <f t="shared" si="36"/>
        <v>'Ver Producto',</v>
      </c>
      <c r="P47" s="2" t="str">
        <f t="shared" si="37"/>
        <v>'/Admin/P/Producto/R',</v>
      </c>
      <c r="Q47" s="2" t="str">
        <f t="shared" si="38"/>
        <v>'Admin',</v>
      </c>
      <c r="R47" s="2" t="str">
        <f t="shared" si="39"/>
        <v>'AdminPrestamo',</v>
      </c>
      <c r="S47" s="2" t="str">
        <f t="shared" si="40"/>
        <v>'DetailsPresProducto',</v>
      </c>
      <c r="T47" s="2" t="str">
        <f t="shared" si="41"/>
        <v>'16',</v>
      </c>
      <c r="U47" s="2" t="str">
        <f t="shared" si="42"/>
        <v>'Cooperancia',</v>
      </c>
      <c r="V47" s="2" t="str">
        <f t="shared" si="43"/>
        <v>0,</v>
      </c>
      <c r="W47" s="5" t="str">
        <f t="shared" si="9"/>
        <v>4)</v>
      </c>
      <c r="X47" t="str">
        <f t="shared" si="10"/>
        <v>INSERT INTO MenuNav (Id,Titulo,Descripcion,Url,Area,Controller,Action,MenuId,Aplicacion,IsPublic, Orden) VALUES ( 40,'Ver Producto','Ver Producto','/Admin/P/Producto/R','Admin','AdminPrestamo','DetailsPresProducto','16','Cooperancia',0,4)</v>
      </c>
    </row>
    <row r="48" spans="1:24" x14ac:dyDescent="0.25">
      <c r="A48" t="s">
        <v>162</v>
      </c>
      <c r="B48" s="4">
        <v>41</v>
      </c>
      <c r="C48" s="15" t="s">
        <v>129</v>
      </c>
      <c r="D48" s="15" t="s">
        <v>129</v>
      </c>
      <c r="E48" s="15" t="s">
        <v>124</v>
      </c>
      <c r="F48" s="15" t="s">
        <v>1</v>
      </c>
      <c r="G48" s="15" t="s">
        <v>77</v>
      </c>
      <c r="H48" s="15" t="s">
        <v>154</v>
      </c>
      <c r="I48">
        <v>16</v>
      </c>
      <c r="J48" s="5" t="s">
        <v>37</v>
      </c>
      <c r="K48" s="5">
        <v>0</v>
      </c>
      <c r="L48" s="5">
        <v>5</v>
      </c>
      <c r="M48" s="5" t="str">
        <f>IF(B48="null",null,B48)&amp;","</f>
        <v>41,</v>
      </c>
      <c r="N48" s="5" t="str">
        <f t="shared" si="44"/>
        <v>'Eliminar Producto',</v>
      </c>
      <c r="O48" s="2" t="str">
        <f t="shared" si="36"/>
        <v>'Eliminar Producto',</v>
      </c>
      <c r="P48" s="2" t="str">
        <f t="shared" si="37"/>
        <v>'/Admin/P/Producto/D',</v>
      </c>
      <c r="Q48" s="2" t="str">
        <f t="shared" si="38"/>
        <v>'Admin',</v>
      </c>
      <c r="R48" s="2" t="str">
        <f t="shared" si="39"/>
        <v>'AdminPrestamo',</v>
      </c>
      <c r="S48" s="2" t="str">
        <f t="shared" si="40"/>
        <v>'DeletePresProducto',</v>
      </c>
      <c r="T48" s="2" t="str">
        <f t="shared" si="41"/>
        <v>'16',</v>
      </c>
      <c r="U48" s="2" t="str">
        <f t="shared" si="42"/>
        <v>'Cooperancia',</v>
      </c>
      <c r="V48" s="2" t="str">
        <f t="shared" si="43"/>
        <v>0,</v>
      </c>
      <c r="W48" s="5" t="str">
        <f t="shared" si="9"/>
        <v>5)</v>
      </c>
      <c r="X48" t="str">
        <f t="shared" si="10"/>
        <v>INSERT INTO MenuNav (Id,Titulo,Descripcion,Url,Area,Controller,Action,MenuId,Aplicacion,IsPublic, Orden) VALUES ( 41,'Eliminar Producto','Eliminar Producto','/Admin/P/Producto/D','Admin','AdminPrestamo','DeletePresProducto','16','Cooperancia',0,5)</v>
      </c>
    </row>
    <row r="51" spans="1:24" x14ac:dyDescent="0.25">
      <c r="A51" s="2" t="s">
        <v>162</v>
      </c>
      <c r="B51" s="2">
        <v>44</v>
      </c>
      <c r="C51" s="43" t="s">
        <v>383</v>
      </c>
      <c r="D51" t="str">
        <f>C51</f>
        <v>Mi Perfil</v>
      </c>
      <c r="E51" s="42" t="s">
        <v>415</v>
      </c>
      <c r="F51" s="42" t="s">
        <v>27</v>
      </c>
      <c r="G51" s="42" t="s">
        <v>27</v>
      </c>
      <c r="H51" t="s">
        <v>424</v>
      </c>
      <c r="I51" s="42" t="s">
        <v>57</v>
      </c>
      <c r="J51" s="5" t="s">
        <v>37</v>
      </c>
      <c r="K51">
        <v>0</v>
      </c>
      <c r="L51">
        <v>99</v>
      </c>
      <c r="M51" s="5" t="str">
        <f>IF(B51="null",null,B51)&amp;","</f>
        <v>44,</v>
      </c>
      <c r="N51" s="5" t="str">
        <f t="shared" ref="N51" si="45">IF(C51="null","null","'"&amp;C51&amp;"'")&amp;","</f>
        <v>'Mi Perfil',</v>
      </c>
      <c r="O51" s="2" t="str">
        <f t="shared" ref="O51" si="46">IF(D51="null","null","'"&amp;D51&amp;"'")&amp;","</f>
        <v>'Mi Perfil',</v>
      </c>
      <c r="P51" s="2" t="str">
        <f t="shared" ref="P51" si="47">IF(E51="null","null","'"&amp;E51&amp;"'")&amp;","</f>
        <v>'/Credito/MiPerfil',</v>
      </c>
      <c r="Q51" s="2" t="str">
        <f t="shared" ref="Q51" si="48">IF(F51="null","null","'"&amp;F51&amp;"'")&amp;","</f>
        <v>'Credito',</v>
      </c>
      <c r="R51" s="2" t="str">
        <f t="shared" ref="R51" si="49">IF(G51="null","null","'"&amp;G51&amp;"'")&amp;","</f>
        <v>'Credito',</v>
      </c>
      <c r="S51" s="2" t="str">
        <f t="shared" ref="S51" si="50">IF(H51="null","null","'"&amp;H51&amp;"'")&amp;","</f>
        <v>'IndexCredAccount',</v>
      </c>
      <c r="T51" s="2" t="str">
        <f t="shared" ref="T51" si="51">IF(I51="null","null","'"&amp;I51&amp;"'")&amp;","</f>
        <v>null,</v>
      </c>
      <c r="U51" s="2" t="str">
        <f t="shared" ref="U51" si="52">IF(J51="null","null","'"&amp;J51&amp;"',")</f>
        <v>'Cooperancia',</v>
      </c>
      <c r="V51" s="2" t="str">
        <f t="shared" ref="V51" si="53">IF(K51="null","null",K51)&amp;","</f>
        <v>0,</v>
      </c>
      <c r="W51" s="5" t="str">
        <f t="shared" ref="W51" si="54">IF(L51="null","null",L51)&amp;")"</f>
        <v>99)</v>
      </c>
      <c r="X51" t="str">
        <f t="shared" ref="X51" si="55">A51&amp;" "&amp;M51&amp;N51&amp;O51&amp;P51&amp;Q51&amp;R51&amp;S51&amp;T51&amp;U51&amp;V51&amp;W51</f>
        <v>INSERT INTO MenuNav (Id,Titulo,Descripcion,Url,Area,Controller,Action,MenuId,Aplicacion,IsPublic, Orden) VALUES ( 44,'Mi Perfil','Mi Perfil','/Credito/MiPerfil','Credito','Credito','IndexCredAccount',null,'Cooperancia',0,99)</v>
      </c>
    </row>
    <row r="52" spans="1:24" x14ac:dyDescent="0.25">
      <c r="A52" s="2" t="s">
        <v>162</v>
      </c>
      <c r="B52" s="2">
        <v>45</v>
      </c>
      <c r="C52" s="44" t="s">
        <v>386</v>
      </c>
      <c r="D52" t="str">
        <f t="shared" ref="D52:D59" si="56">C52</f>
        <v>Mis Prestamos</v>
      </c>
      <c r="E52" s="42" t="s">
        <v>416</v>
      </c>
      <c r="F52" s="42" t="s">
        <v>27</v>
      </c>
      <c r="G52" s="42" t="s">
        <v>27</v>
      </c>
      <c r="H52" t="s">
        <v>425</v>
      </c>
      <c r="I52" s="42" t="s">
        <v>57</v>
      </c>
      <c r="J52" s="5" t="s">
        <v>37</v>
      </c>
      <c r="K52">
        <v>0</v>
      </c>
      <c r="L52">
        <v>3</v>
      </c>
      <c r="M52" s="5" t="str">
        <f>IF(B52="null",null,B52)&amp;","</f>
        <v>45,</v>
      </c>
      <c r="N52" s="5" t="str">
        <f t="shared" ref="N52:N59" si="57">IF(C52="null","null","'"&amp;C52&amp;"'")&amp;","</f>
        <v>'Mis Prestamos',</v>
      </c>
      <c r="O52" s="2" t="str">
        <f t="shared" ref="O52:O59" si="58">IF(D52="null","null","'"&amp;D52&amp;"'")&amp;","</f>
        <v>'Mis Prestamos',</v>
      </c>
      <c r="P52" s="2" t="str">
        <f t="shared" ref="P52:P59" si="59">IF(E52="null","null","'"&amp;E52&amp;"'")&amp;","</f>
        <v>'/Credito/Prestamo/L',</v>
      </c>
      <c r="Q52" s="2" t="str">
        <f t="shared" ref="Q52:Q59" si="60">IF(F52="null","null","'"&amp;F52&amp;"'")&amp;","</f>
        <v>'Credito',</v>
      </c>
      <c r="R52" s="2" t="str">
        <f t="shared" ref="R52:R59" si="61">IF(G52="null","null","'"&amp;G52&amp;"'")&amp;","</f>
        <v>'Credito',</v>
      </c>
      <c r="S52" s="2" t="str">
        <f t="shared" ref="S52:S59" si="62">IF(H52="null","null","'"&amp;H52&amp;"'")&amp;","</f>
        <v>'ListCredClientePrestamo',</v>
      </c>
      <c r="T52" s="2" t="str">
        <f t="shared" ref="T52:T59" si="63">IF(I52="null","null","'"&amp;I52&amp;"'")&amp;","</f>
        <v>null,</v>
      </c>
      <c r="U52" s="2" t="str">
        <f t="shared" ref="U52:U59" si="64">IF(J52="null","null","'"&amp;J52&amp;"',")</f>
        <v>'Cooperancia',</v>
      </c>
      <c r="V52" s="2" t="str">
        <f t="shared" ref="V52:V60" si="65">IF(K52="null","null",K52)&amp;","</f>
        <v>0,</v>
      </c>
      <c r="W52" s="5" t="str">
        <f t="shared" ref="W52:W60" si="66">IF(L52="null","null",L52)&amp;")"</f>
        <v>3)</v>
      </c>
      <c r="X52" t="str">
        <f t="shared" ref="X52:X60" si="67">A52&amp;" "&amp;M52&amp;N52&amp;O52&amp;P52&amp;Q52&amp;R52&amp;S52&amp;T52&amp;U52&amp;V52&amp;W52</f>
        <v>INSERT INTO MenuNav (Id,Titulo,Descripcion,Url,Area,Controller,Action,MenuId,Aplicacion,IsPublic, Orden) VALUES ( 45,'Mis Prestamos','Mis Prestamos','/Credito/Prestamo/L','Credito','Credito','ListCredClientePrestamo',null,'Cooperancia',0,3)</v>
      </c>
    </row>
    <row r="53" spans="1:24" x14ac:dyDescent="0.25">
      <c r="A53" s="2" t="s">
        <v>162</v>
      </c>
      <c r="B53" s="2">
        <v>46</v>
      </c>
      <c r="C53" s="44" t="s">
        <v>390</v>
      </c>
      <c r="D53" t="str">
        <f t="shared" si="56"/>
        <v>Mi Prestamo</v>
      </c>
      <c r="E53" s="42" t="s">
        <v>417</v>
      </c>
      <c r="F53" s="42" t="s">
        <v>27</v>
      </c>
      <c r="G53" s="42" t="s">
        <v>27</v>
      </c>
      <c r="H53" t="s">
        <v>426</v>
      </c>
      <c r="I53">
        <v>45</v>
      </c>
      <c r="J53" s="5" t="s">
        <v>37</v>
      </c>
      <c r="K53">
        <v>0</v>
      </c>
      <c r="L53">
        <v>6</v>
      </c>
      <c r="M53" s="5" t="str">
        <f>IF(B53="null",null,B53)&amp;","</f>
        <v>46,</v>
      </c>
      <c r="N53" s="5" t="str">
        <f t="shared" si="57"/>
        <v>'Mi Prestamo',</v>
      </c>
      <c r="O53" s="2" t="str">
        <f t="shared" si="58"/>
        <v>'Mi Prestamo',</v>
      </c>
      <c r="P53" s="2" t="str">
        <f t="shared" si="59"/>
        <v>'/Credito/Prestamo/D',</v>
      </c>
      <c r="Q53" s="2" t="str">
        <f t="shared" si="60"/>
        <v>'Credito',</v>
      </c>
      <c r="R53" s="2" t="str">
        <f t="shared" si="61"/>
        <v>'Credito',</v>
      </c>
      <c r="S53" s="2" t="str">
        <f t="shared" si="62"/>
        <v>'DetailsCredClientePrestamo',</v>
      </c>
      <c r="T53" s="2" t="str">
        <f t="shared" si="63"/>
        <v>'45',</v>
      </c>
      <c r="U53" s="2" t="str">
        <f t="shared" si="64"/>
        <v>'Cooperancia',</v>
      </c>
      <c r="V53" s="2" t="str">
        <f t="shared" si="65"/>
        <v>0,</v>
      </c>
      <c r="W53" s="5" t="str">
        <f t="shared" si="66"/>
        <v>6)</v>
      </c>
      <c r="X53" t="str">
        <f t="shared" si="67"/>
        <v>INSERT INTO MenuNav (Id,Titulo,Descripcion,Url,Area,Controller,Action,MenuId,Aplicacion,IsPublic, Orden) VALUES ( 46,'Mi Prestamo','Mi Prestamo','/Credito/Prestamo/D','Credito','Credito','DetailsCredClientePrestamo','45','Cooperancia',0,6)</v>
      </c>
    </row>
    <row r="54" spans="1:24" x14ac:dyDescent="0.25">
      <c r="A54" s="2" t="s">
        <v>162</v>
      </c>
      <c r="B54" s="2">
        <v>47</v>
      </c>
      <c r="C54" s="44" t="s">
        <v>387</v>
      </c>
      <c r="D54" t="str">
        <f t="shared" si="56"/>
        <v>Mis Subastas</v>
      </c>
      <c r="E54" s="42" t="s">
        <v>418</v>
      </c>
      <c r="F54" s="42" t="s">
        <v>27</v>
      </c>
      <c r="G54" s="42" t="s">
        <v>27</v>
      </c>
      <c r="H54" t="s">
        <v>427</v>
      </c>
      <c r="I54" s="42" t="s">
        <v>57</v>
      </c>
      <c r="J54" s="5" t="s">
        <v>37</v>
      </c>
      <c r="K54">
        <v>0</v>
      </c>
      <c r="L54">
        <v>2</v>
      </c>
      <c r="M54" s="5" t="str">
        <f>IF(B54="null",null,B54)&amp;","</f>
        <v>47,</v>
      </c>
      <c r="N54" s="5" t="str">
        <f t="shared" si="57"/>
        <v>'Mis Subastas',</v>
      </c>
      <c r="O54" s="2" t="str">
        <f t="shared" si="58"/>
        <v>'Mis Subastas',</v>
      </c>
      <c r="P54" s="2" t="str">
        <f t="shared" si="59"/>
        <v>'/Credito/Subasta/L',</v>
      </c>
      <c r="Q54" s="2" t="str">
        <f t="shared" si="60"/>
        <v>'Credito',</v>
      </c>
      <c r="R54" s="2" t="str">
        <f t="shared" si="61"/>
        <v>'Credito',</v>
      </c>
      <c r="S54" s="2" t="str">
        <f t="shared" si="62"/>
        <v>'ListCredClienteSubasta',</v>
      </c>
      <c r="T54" s="2" t="str">
        <f t="shared" si="63"/>
        <v>null,</v>
      </c>
      <c r="U54" s="2" t="str">
        <f t="shared" si="64"/>
        <v>'Cooperancia',</v>
      </c>
      <c r="V54" s="2" t="str">
        <f t="shared" si="65"/>
        <v>0,</v>
      </c>
      <c r="W54" s="5" t="str">
        <f t="shared" si="66"/>
        <v>2)</v>
      </c>
      <c r="X54" t="str">
        <f t="shared" si="67"/>
        <v>INSERT INTO MenuNav (Id,Titulo,Descripcion,Url,Area,Controller,Action,MenuId,Aplicacion,IsPublic, Orden) VALUES ( 47,'Mis Subastas','Mis Subastas','/Credito/Subasta/L','Credito','Credito','ListCredClienteSubasta',null,'Cooperancia',0,2)</v>
      </c>
    </row>
    <row r="55" spans="1:24" x14ac:dyDescent="0.25">
      <c r="A55" s="2" t="s">
        <v>162</v>
      </c>
      <c r="B55" s="2">
        <v>48</v>
      </c>
      <c r="C55" s="44" t="s">
        <v>391</v>
      </c>
      <c r="D55" t="str">
        <f t="shared" si="56"/>
        <v>Mi Subasta</v>
      </c>
      <c r="E55" s="42" t="s">
        <v>419</v>
      </c>
      <c r="F55" s="42" t="s">
        <v>27</v>
      </c>
      <c r="G55" s="42" t="s">
        <v>27</v>
      </c>
      <c r="H55" t="s">
        <v>428</v>
      </c>
      <c r="I55">
        <v>47</v>
      </c>
      <c r="J55" s="5" t="s">
        <v>37</v>
      </c>
      <c r="K55">
        <v>0</v>
      </c>
      <c r="L55">
        <v>5</v>
      </c>
      <c r="M55" s="5" t="str">
        <f>IF(B55="null",null,B55)&amp;","</f>
        <v>48,</v>
      </c>
      <c r="N55" s="5" t="str">
        <f t="shared" si="57"/>
        <v>'Mi Subasta',</v>
      </c>
      <c r="O55" s="2" t="str">
        <f t="shared" si="58"/>
        <v>'Mi Subasta',</v>
      </c>
      <c r="P55" s="2" t="str">
        <f t="shared" si="59"/>
        <v>'/Credito/Subasta/d',</v>
      </c>
      <c r="Q55" s="2" t="str">
        <f t="shared" si="60"/>
        <v>'Credito',</v>
      </c>
      <c r="R55" s="2" t="str">
        <f t="shared" si="61"/>
        <v>'Credito',</v>
      </c>
      <c r="S55" s="2" t="str">
        <f t="shared" si="62"/>
        <v>'DetailsCredClienteSubasta',</v>
      </c>
      <c r="T55" s="2" t="str">
        <f t="shared" si="63"/>
        <v>'47',</v>
      </c>
      <c r="U55" s="2" t="str">
        <f t="shared" si="64"/>
        <v>'Cooperancia',</v>
      </c>
      <c r="V55" s="2" t="str">
        <f t="shared" si="65"/>
        <v>0,</v>
      </c>
      <c r="W55" s="5" t="str">
        <f t="shared" si="66"/>
        <v>5)</v>
      </c>
      <c r="X55" t="str">
        <f t="shared" si="67"/>
        <v>INSERT INTO MenuNav (Id,Titulo,Descripcion,Url,Area,Controller,Action,MenuId,Aplicacion,IsPublic, Orden) VALUES ( 48,'Mi Subasta','Mi Subasta','/Credito/Subasta/d','Credito','Credito','DetailsCredClienteSubasta','47','Cooperancia',0,5)</v>
      </c>
    </row>
    <row r="56" spans="1:24" x14ac:dyDescent="0.25">
      <c r="A56" s="2" t="s">
        <v>162</v>
      </c>
      <c r="B56" s="2">
        <v>49</v>
      </c>
      <c r="C56" s="44" t="s">
        <v>388</v>
      </c>
      <c r="D56" t="str">
        <f t="shared" si="56"/>
        <v>Mis Cuotas</v>
      </c>
      <c r="E56" s="42" t="s">
        <v>420</v>
      </c>
      <c r="F56" s="42" t="s">
        <v>27</v>
      </c>
      <c r="G56" s="42" t="s">
        <v>27</v>
      </c>
      <c r="H56" t="s">
        <v>429</v>
      </c>
      <c r="I56">
        <v>46</v>
      </c>
      <c r="J56" s="5" t="s">
        <v>37</v>
      </c>
      <c r="K56">
        <v>0</v>
      </c>
      <c r="L56">
        <v>7</v>
      </c>
      <c r="M56" s="5" t="str">
        <f>IF(B56="null",null,B56)&amp;","</f>
        <v>49,</v>
      </c>
      <c r="N56" s="5" t="str">
        <f t="shared" si="57"/>
        <v>'Mis Cuotas',</v>
      </c>
      <c r="O56" s="2" t="str">
        <f t="shared" si="58"/>
        <v>'Mis Cuotas',</v>
      </c>
      <c r="P56" s="2" t="str">
        <f t="shared" si="59"/>
        <v>'/Credito/Cuota/L',</v>
      </c>
      <c r="Q56" s="2" t="str">
        <f t="shared" si="60"/>
        <v>'Credito',</v>
      </c>
      <c r="R56" s="2" t="str">
        <f t="shared" si="61"/>
        <v>'Credito',</v>
      </c>
      <c r="S56" s="2" t="str">
        <f t="shared" si="62"/>
        <v>'ListCredClienteCuotas',</v>
      </c>
      <c r="T56" s="2" t="str">
        <f t="shared" si="63"/>
        <v>'46',</v>
      </c>
      <c r="U56" s="2" t="str">
        <f t="shared" si="64"/>
        <v>'Cooperancia',</v>
      </c>
      <c r="V56" s="2" t="str">
        <f t="shared" si="65"/>
        <v>0,</v>
      </c>
      <c r="W56" s="5" t="str">
        <f t="shared" si="66"/>
        <v>7)</v>
      </c>
      <c r="X56" t="str">
        <f t="shared" si="67"/>
        <v>INSERT INTO MenuNav (Id,Titulo,Descripcion,Url,Area,Controller,Action,MenuId,Aplicacion,IsPublic, Orden) VALUES ( 49,'Mis Cuotas','Mis Cuotas','/Credito/Cuota/L','Credito','Credito','ListCredClienteCuotas','46','Cooperancia',0,7)</v>
      </c>
    </row>
    <row r="57" spans="1:24" x14ac:dyDescent="0.25">
      <c r="A57" s="2" t="s">
        <v>162</v>
      </c>
      <c r="B57" s="2">
        <v>50</v>
      </c>
      <c r="C57" s="44" t="s">
        <v>392</v>
      </c>
      <c r="D57" t="str">
        <f t="shared" si="56"/>
        <v>Mi Cuota</v>
      </c>
      <c r="E57" s="42" t="s">
        <v>421</v>
      </c>
      <c r="F57" s="42" t="s">
        <v>27</v>
      </c>
      <c r="G57" s="42" t="s">
        <v>27</v>
      </c>
      <c r="H57" t="s">
        <v>430</v>
      </c>
      <c r="I57">
        <v>49</v>
      </c>
      <c r="J57" s="5" t="s">
        <v>37</v>
      </c>
      <c r="K57">
        <v>0</v>
      </c>
      <c r="L57">
        <v>8</v>
      </c>
      <c r="M57" s="5" t="str">
        <f>IF(B57="null",null,B57)&amp;","</f>
        <v>50,</v>
      </c>
      <c r="N57" s="5" t="str">
        <f t="shared" si="57"/>
        <v>'Mi Cuota',</v>
      </c>
      <c r="O57" s="2" t="str">
        <f t="shared" si="58"/>
        <v>'Mi Cuota',</v>
      </c>
      <c r="P57" s="2" t="str">
        <f t="shared" si="59"/>
        <v>'/Credito/Cuota/D',</v>
      </c>
      <c r="Q57" s="2" t="str">
        <f t="shared" si="60"/>
        <v>'Credito',</v>
      </c>
      <c r="R57" s="2" t="str">
        <f t="shared" si="61"/>
        <v>'Credito',</v>
      </c>
      <c r="S57" s="2" t="str">
        <f t="shared" si="62"/>
        <v>'DetailsCredClienteCuota',</v>
      </c>
      <c r="T57" s="2" t="str">
        <f t="shared" si="63"/>
        <v>'49',</v>
      </c>
      <c r="U57" s="2" t="str">
        <f t="shared" si="64"/>
        <v>'Cooperancia',</v>
      </c>
      <c r="V57" s="2" t="str">
        <f t="shared" si="65"/>
        <v>0,</v>
      </c>
      <c r="W57" s="5" t="str">
        <f t="shared" si="66"/>
        <v>8)</v>
      </c>
      <c r="X57" t="str">
        <f t="shared" si="67"/>
        <v>INSERT INTO MenuNav (Id,Titulo,Descripcion,Url,Area,Controller,Action,MenuId,Aplicacion,IsPublic, Orden) VALUES ( 50,'Mi Cuota','Mi Cuota','/Credito/Cuota/D','Credito','Credito','DetailsCredClienteCuota','49','Cooperancia',0,8)</v>
      </c>
    </row>
    <row r="58" spans="1:24" x14ac:dyDescent="0.25">
      <c r="A58" s="2" t="s">
        <v>162</v>
      </c>
      <c r="B58" s="2">
        <v>51</v>
      </c>
      <c r="C58" s="44" t="s">
        <v>393</v>
      </c>
      <c r="D58" t="str">
        <f t="shared" si="56"/>
        <v>Mis Solicitudes</v>
      </c>
      <c r="E58" s="42" t="s">
        <v>422</v>
      </c>
      <c r="F58" s="42" t="s">
        <v>27</v>
      </c>
      <c r="G58" s="42" t="s">
        <v>27</v>
      </c>
      <c r="H58" t="s">
        <v>431</v>
      </c>
      <c r="I58" s="42" t="s">
        <v>57</v>
      </c>
      <c r="J58" s="5" t="s">
        <v>37</v>
      </c>
      <c r="K58">
        <v>0</v>
      </c>
      <c r="L58">
        <v>1</v>
      </c>
      <c r="M58" s="5" t="str">
        <f>IF(B58="null",null,B58)&amp;","</f>
        <v>51,</v>
      </c>
      <c r="N58" s="5" t="str">
        <f t="shared" si="57"/>
        <v>'Mis Solicitudes',</v>
      </c>
      <c r="O58" s="2" t="str">
        <f t="shared" si="58"/>
        <v>'Mis Solicitudes',</v>
      </c>
      <c r="P58" s="2" t="str">
        <f t="shared" si="59"/>
        <v>'/Credito/Solicitud/L',</v>
      </c>
      <c r="Q58" s="2" t="str">
        <f t="shared" si="60"/>
        <v>'Credito',</v>
      </c>
      <c r="R58" s="2" t="str">
        <f t="shared" si="61"/>
        <v>'Credito',</v>
      </c>
      <c r="S58" s="2" t="str">
        <f t="shared" si="62"/>
        <v>'ListCredClienteSolicitud',</v>
      </c>
      <c r="T58" s="2" t="str">
        <f t="shared" si="63"/>
        <v>null,</v>
      </c>
      <c r="U58" s="2" t="str">
        <f t="shared" si="64"/>
        <v>'Cooperancia',</v>
      </c>
      <c r="V58" s="2" t="str">
        <f t="shared" si="65"/>
        <v>0,</v>
      </c>
      <c r="W58" s="5" t="str">
        <f t="shared" si="66"/>
        <v>1)</v>
      </c>
      <c r="X58" t="str">
        <f t="shared" si="67"/>
        <v>INSERT INTO MenuNav (Id,Titulo,Descripcion,Url,Area,Controller,Action,MenuId,Aplicacion,IsPublic, Orden) VALUES ( 51,'Mis Solicitudes','Mis Solicitudes','/Credito/Solicitud/L','Credito','Credito','ListCredClienteSolicitud',null,'Cooperancia',0,1)</v>
      </c>
    </row>
    <row r="59" spans="1:24" x14ac:dyDescent="0.25">
      <c r="A59" s="2" t="s">
        <v>162</v>
      </c>
      <c r="B59" s="2">
        <v>52</v>
      </c>
      <c r="C59" s="44" t="s">
        <v>394</v>
      </c>
      <c r="D59" t="str">
        <f t="shared" si="56"/>
        <v>Mi Solicitud</v>
      </c>
      <c r="E59" s="42" t="s">
        <v>423</v>
      </c>
      <c r="F59" s="42" t="s">
        <v>27</v>
      </c>
      <c r="G59" s="42" t="s">
        <v>27</v>
      </c>
      <c r="H59" t="s">
        <v>432</v>
      </c>
      <c r="I59">
        <v>51</v>
      </c>
      <c r="J59" s="5" t="s">
        <v>37</v>
      </c>
      <c r="K59">
        <v>0</v>
      </c>
      <c r="L59">
        <v>4</v>
      </c>
      <c r="M59" s="5" t="str">
        <f>IF(B59="null",null,B59)&amp;","</f>
        <v>52,</v>
      </c>
      <c r="N59" s="5" t="str">
        <f t="shared" si="57"/>
        <v>'Mi Solicitud',</v>
      </c>
      <c r="O59" s="2" t="str">
        <f t="shared" si="58"/>
        <v>'Mi Solicitud',</v>
      </c>
      <c r="P59" s="2" t="str">
        <f t="shared" si="59"/>
        <v>'/Credito/Solicitud/D',</v>
      </c>
      <c r="Q59" s="2" t="str">
        <f t="shared" si="60"/>
        <v>'Credito',</v>
      </c>
      <c r="R59" s="2" t="str">
        <f t="shared" si="61"/>
        <v>'Credito',</v>
      </c>
      <c r="S59" s="2" t="str">
        <f t="shared" si="62"/>
        <v>'DetailsCredClienteSolicitud',</v>
      </c>
      <c r="T59" s="2" t="str">
        <f t="shared" si="63"/>
        <v>'51',</v>
      </c>
      <c r="U59" s="2" t="str">
        <f t="shared" si="64"/>
        <v>'Cooperancia',</v>
      </c>
      <c r="V59" s="2" t="str">
        <f t="shared" si="65"/>
        <v>0,</v>
      </c>
      <c r="W59" s="5" t="str">
        <f t="shared" si="66"/>
        <v>4)</v>
      </c>
      <c r="X59" t="str">
        <f t="shared" si="67"/>
        <v>INSERT INTO MenuNav (Id,Titulo,Descripcion,Url,Area,Controller,Action,MenuId,Aplicacion,IsPublic, Orden) VALUES ( 52,'Mi Solicitud','Mi Solicitud','/Credito/Solicitud/D','Credito','Credito','DetailsCredClienteSolicitud','51','Cooperancia',0,4)</v>
      </c>
    </row>
    <row r="60" spans="1:24" x14ac:dyDescent="0.25">
      <c r="A60" s="2" t="s">
        <v>162</v>
      </c>
      <c r="B60">
        <v>53</v>
      </c>
      <c r="C60" s="42" t="s">
        <v>686</v>
      </c>
      <c r="D60" s="42" t="s">
        <v>686</v>
      </c>
      <c r="E60" s="42" t="s">
        <v>973</v>
      </c>
      <c r="F60" s="42" t="s">
        <v>27</v>
      </c>
      <c r="G60" s="42" t="s">
        <v>27</v>
      </c>
      <c r="H60" s="42" t="s">
        <v>687</v>
      </c>
      <c r="I60">
        <v>46</v>
      </c>
      <c r="J60" s="5" t="s">
        <v>37</v>
      </c>
      <c r="K60">
        <v>0</v>
      </c>
      <c r="L60">
        <v>9</v>
      </c>
      <c r="M60" s="5" t="str">
        <f>IF(B60="null",null,B60)&amp;","</f>
        <v>53,</v>
      </c>
      <c r="N60" s="5" t="str">
        <f t="shared" ref="N60" si="68">IF(C60="null","null","'"&amp;C60&amp;"'")&amp;","</f>
        <v>'Cuotas',</v>
      </c>
      <c r="O60" s="2" t="str">
        <f t="shared" ref="O60" si="69">IF(D60="null","null","'"&amp;D60&amp;"'")&amp;","</f>
        <v>'Cuotas',</v>
      </c>
      <c r="P60" s="2" t="str">
        <f t="shared" ref="P60" si="70">IF(E60="null","null","'"&amp;E60&amp;"'")&amp;","</f>
        <v>'/Credito/Prestamo/D/{id}/Cuotas',</v>
      </c>
      <c r="Q60" s="2" t="str">
        <f t="shared" ref="Q60" si="71">IF(F60="null","null","'"&amp;F60&amp;"'")&amp;","</f>
        <v>'Credito',</v>
      </c>
      <c r="R60" s="2" t="str">
        <f t="shared" ref="R60" si="72">IF(G60="null","null","'"&amp;G60&amp;"'")&amp;","</f>
        <v>'Credito',</v>
      </c>
      <c r="S60" s="2" t="str">
        <f t="shared" ref="S60" si="73">IF(H60="null","null","'"&amp;H60&amp;"'")&amp;","</f>
        <v>'ListCredClientePrestamoCuotas',</v>
      </c>
      <c r="T60" s="2" t="str">
        <f t="shared" ref="T60" si="74">IF(I60="null","null","'"&amp;I60&amp;"'")&amp;","</f>
        <v>'46',</v>
      </c>
      <c r="U60" s="2" t="str">
        <f t="shared" ref="U60" si="75">IF(J60="null","null","'"&amp;J60&amp;"',")</f>
        <v>'Cooperancia',</v>
      </c>
      <c r="V60" s="9" t="str">
        <f t="shared" si="65"/>
        <v>0,</v>
      </c>
      <c r="W60" s="9" t="str">
        <f t="shared" si="66"/>
        <v>9)</v>
      </c>
      <c r="X60" t="str">
        <f t="shared" si="67"/>
        <v>INSERT INTO MenuNav (Id,Titulo,Descripcion,Url,Area,Controller,Action,MenuId,Aplicacion,IsPublic, Orden) VALUES ( 53,'Cuotas','Cuotas','/Credito/Prestamo/D/{id}/Cuotas','Credito','Credito','ListCredClientePrestamoCuotas','46','Cooperancia',0,9)</v>
      </c>
    </row>
    <row r="62" spans="1:24" x14ac:dyDescent="0.25">
      <c r="A62" s="2" t="s">
        <v>162</v>
      </c>
      <c r="B62">
        <v>54</v>
      </c>
      <c r="C62" s="8" t="s">
        <v>981</v>
      </c>
      <c r="D62" s="108" t="s">
        <v>989</v>
      </c>
      <c r="E62" s="8" t="s">
        <v>982</v>
      </c>
      <c r="F62" s="109" t="s">
        <v>976</v>
      </c>
      <c r="G62" s="8" t="s">
        <v>977</v>
      </c>
      <c r="H62" s="8" t="s">
        <v>981</v>
      </c>
      <c r="I62" s="8" t="s">
        <v>57</v>
      </c>
      <c r="J62" s="5" t="s">
        <v>37</v>
      </c>
      <c r="K62">
        <v>0</v>
      </c>
      <c r="L62">
        <v>1</v>
      </c>
      <c r="M62" s="5" t="str">
        <f>IF(B62="null",null,B62)&amp;","</f>
        <v>54,</v>
      </c>
      <c r="N62" s="5" t="str">
        <f t="shared" ref="N62:N71" si="76">IF(C62="null","null","'"&amp;C62&amp;"'")&amp;","</f>
        <v>'Resumen',</v>
      </c>
      <c r="O62" s="2" t="str">
        <f t="shared" ref="O62:O71" si="77">IF(D62="null","null","'"&amp;D62&amp;"'")&amp;","</f>
        <v>'Resumen de la Cuenta',</v>
      </c>
      <c r="P62" s="2" t="str">
        <f t="shared" ref="P62:P71" si="78">IF(E62="null","null","'"&amp;E62&amp;"'")&amp;","</f>
        <v>'/MiCooperancia',</v>
      </c>
      <c r="Q62" s="2" t="str">
        <f t="shared" ref="Q62:Q71" si="79">IF(F62="null","null","'"&amp;F62&amp;"'")&amp;","</f>
        <v>'Inversor',</v>
      </c>
      <c r="R62" s="2" t="str">
        <f t="shared" ref="R62:R71" si="80">IF(G62="null","null","'"&amp;G62&amp;"'")&amp;","</f>
        <v>'MiCooperancia',</v>
      </c>
      <c r="S62" s="2" t="str">
        <f t="shared" ref="S62:S71" si="81">IF(H62="null","null","'"&amp;H62&amp;"'")&amp;","</f>
        <v>'Resumen',</v>
      </c>
      <c r="T62" s="2" t="str">
        <f t="shared" ref="T62:T71" si="82">IF(I62="null","null","'"&amp;I62&amp;"'")&amp;","</f>
        <v>null,</v>
      </c>
      <c r="U62" s="2" t="str">
        <f t="shared" ref="U62:U71" si="83">IF(J62="null","null","'"&amp;J62&amp;"',")</f>
        <v>'Cooperancia',</v>
      </c>
      <c r="V62" s="9" t="str">
        <f t="shared" ref="V62:V71" si="84">IF(K62="null","null",K62)&amp;","</f>
        <v>0,</v>
      </c>
      <c r="W62" s="9" t="str">
        <f t="shared" ref="W62:W71" si="85">IF(L62="null","null",L62)&amp;")"</f>
        <v>1)</v>
      </c>
      <c r="X62" t="str">
        <f t="shared" ref="X62:X71" si="86">A62&amp;" "&amp;M62&amp;N62&amp;O62&amp;P62&amp;Q62&amp;R62&amp;S62&amp;T62&amp;U62&amp;V62&amp;W62</f>
        <v>INSERT INTO MenuNav (Id,Titulo,Descripcion,Url,Area,Controller,Action,MenuId,Aplicacion,IsPublic, Orden) VALUES ( 54,'Resumen','Resumen de la Cuenta','/MiCooperancia','Inversor','MiCooperancia','Resumen',null,'Cooperancia',0,1)</v>
      </c>
    </row>
    <row r="63" spans="1:24" x14ac:dyDescent="0.25">
      <c r="A63" s="2" t="s">
        <v>162</v>
      </c>
      <c r="B63">
        <v>55</v>
      </c>
      <c r="C63" s="8" t="s">
        <v>988</v>
      </c>
      <c r="D63" s="8" t="s">
        <v>988</v>
      </c>
      <c r="E63" s="8" t="s">
        <v>975</v>
      </c>
      <c r="F63" s="109" t="s">
        <v>976</v>
      </c>
      <c r="G63" s="8" t="s">
        <v>977</v>
      </c>
      <c r="H63" s="8" t="s">
        <v>1004</v>
      </c>
      <c r="I63" s="8" t="s">
        <v>57</v>
      </c>
      <c r="J63" s="5" t="s">
        <v>37</v>
      </c>
      <c r="K63">
        <v>0</v>
      </c>
      <c r="L63">
        <v>2</v>
      </c>
      <c r="M63" s="5" t="str">
        <f>IF(B63="null",null,B63)&amp;","</f>
        <v>55,</v>
      </c>
      <c r="N63" s="5" t="str">
        <f t="shared" si="76"/>
        <v>'Perfil de Usuario',</v>
      </c>
      <c r="O63" s="2" t="str">
        <f t="shared" si="77"/>
        <v>'Perfil de Usuario',</v>
      </c>
      <c r="P63" s="2" t="str">
        <f t="shared" si="78"/>
        <v>'/MiCooperancia/Subastas',</v>
      </c>
      <c r="Q63" s="2" t="str">
        <f t="shared" si="79"/>
        <v>'Inversor',</v>
      </c>
      <c r="R63" s="2" t="str">
        <f t="shared" si="80"/>
        <v>'MiCooperancia',</v>
      </c>
      <c r="S63" s="2" t="str">
        <f t="shared" si="81"/>
        <v>'PerfilUsuario',</v>
      </c>
      <c r="T63" s="2" t="str">
        <f t="shared" si="82"/>
        <v>null,</v>
      </c>
      <c r="U63" s="2" t="str">
        <f t="shared" si="83"/>
        <v>'Cooperancia',</v>
      </c>
      <c r="V63" s="9" t="str">
        <f t="shared" si="84"/>
        <v>0,</v>
      </c>
      <c r="W63" s="9" t="str">
        <f t="shared" si="85"/>
        <v>2)</v>
      </c>
      <c r="X63" t="str">
        <f t="shared" si="86"/>
        <v>INSERT INTO MenuNav (Id,Titulo,Descripcion,Url,Area,Controller,Action,MenuId,Aplicacion,IsPublic, Orden) VALUES ( 55,'Perfil de Usuario','Perfil de Usuario','/MiCooperancia/Subastas','Inversor','MiCooperancia','PerfilUsuario',null,'Cooperancia',0,2)</v>
      </c>
    </row>
    <row r="64" spans="1:24" x14ac:dyDescent="0.25">
      <c r="A64" s="2" t="s">
        <v>162</v>
      </c>
      <c r="B64">
        <v>56</v>
      </c>
      <c r="C64" s="8" t="s">
        <v>974</v>
      </c>
      <c r="D64" s="8" t="s">
        <v>974</v>
      </c>
      <c r="E64" s="8" t="s">
        <v>975</v>
      </c>
      <c r="F64" s="109" t="s">
        <v>976</v>
      </c>
      <c r="G64" s="8" t="s">
        <v>977</v>
      </c>
      <c r="H64" s="8" t="s">
        <v>978</v>
      </c>
      <c r="I64" s="8" t="s">
        <v>57</v>
      </c>
      <c r="J64" s="5" t="s">
        <v>37</v>
      </c>
      <c r="K64">
        <v>0</v>
      </c>
      <c r="L64">
        <v>3</v>
      </c>
      <c r="M64" s="5" t="str">
        <f>IF(B64="null",null,B64)&amp;","</f>
        <v>56,</v>
      </c>
      <c r="N64" s="5" t="str">
        <f t="shared" si="76"/>
        <v>'Listado de Subastas',</v>
      </c>
      <c r="O64" s="2" t="str">
        <f t="shared" si="77"/>
        <v>'Listado de Subastas',</v>
      </c>
      <c r="P64" s="2" t="str">
        <f t="shared" si="78"/>
        <v>'/MiCooperancia/Subastas',</v>
      </c>
      <c r="Q64" s="2" t="str">
        <f t="shared" si="79"/>
        <v>'Inversor',</v>
      </c>
      <c r="R64" s="2" t="str">
        <f t="shared" si="80"/>
        <v>'MiCooperancia',</v>
      </c>
      <c r="S64" s="2" t="str">
        <f t="shared" si="81"/>
        <v>'ListInversorSubastas',</v>
      </c>
      <c r="T64" s="2" t="str">
        <f t="shared" si="82"/>
        <v>null,</v>
      </c>
      <c r="U64" s="2" t="str">
        <f t="shared" si="83"/>
        <v>'Cooperancia',</v>
      </c>
      <c r="V64" s="9" t="str">
        <f t="shared" si="84"/>
        <v>0,</v>
      </c>
      <c r="W64" s="9" t="str">
        <f t="shared" si="85"/>
        <v>3)</v>
      </c>
      <c r="X64" t="str">
        <f t="shared" si="86"/>
        <v>INSERT INTO MenuNav (Id,Titulo,Descripcion,Url,Area,Controller,Action,MenuId,Aplicacion,IsPublic, Orden) VALUES ( 56,'Listado de Subastas','Listado de Subastas','/MiCooperancia/Subastas','Inversor','MiCooperancia','ListInversorSubastas',null,'Cooperancia',0,3)</v>
      </c>
    </row>
    <row r="65" spans="1:24" x14ac:dyDescent="0.25">
      <c r="A65" s="2" t="s">
        <v>162</v>
      </c>
      <c r="B65">
        <v>57</v>
      </c>
      <c r="C65" s="107" t="s">
        <v>990</v>
      </c>
      <c r="D65" s="107" t="s">
        <v>990</v>
      </c>
      <c r="E65" s="8" t="s">
        <v>979</v>
      </c>
      <c r="F65" s="109" t="s">
        <v>976</v>
      </c>
      <c r="G65" s="8" t="s">
        <v>977</v>
      </c>
      <c r="H65" s="8" t="s">
        <v>1003</v>
      </c>
      <c r="I65" s="8" t="s">
        <v>57</v>
      </c>
      <c r="J65" s="5" t="s">
        <v>37</v>
      </c>
      <c r="K65">
        <v>0</v>
      </c>
      <c r="L65">
        <v>4</v>
      </c>
      <c r="M65" s="5" t="str">
        <f>IF(B65="null",null,B65)&amp;","</f>
        <v>57,</v>
      </c>
      <c r="N65" s="5" t="str">
        <f t="shared" si="76"/>
        <v>'Subastas Activas',</v>
      </c>
      <c r="O65" s="2" t="str">
        <f t="shared" si="77"/>
        <v>'Subastas Activas',</v>
      </c>
      <c r="P65" s="2" t="str">
        <f t="shared" si="78"/>
        <v>'/MiCooperancia/SubastasActivas',</v>
      </c>
      <c r="Q65" s="2" t="str">
        <f t="shared" si="79"/>
        <v>'Inversor',</v>
      </c>
      <c r="R65" s="2" t="str">
        <f t="shared" si="80"/>
        <v>'MiCooperancia',</v>
      </c>
      <c r="S65" s="2" t="str">
        <f t="shared" si="81"/>
        <v>'ListInversorSubastasActivas',</v>
      </c>
      <c r="T65" s="2" t="str">
        <f t="shared" si="82"/>
        <v>null,</v>
      </c>
      <c r="U65" s="2" t="str">
        <f t="shared" si="83"/>
        <v>'Cooperancia',</v>
      </c>
      <c r="V65" s="9" t="str">
        <f t="shared" si="84"/>
        <v>0,</v>
      </c>
      <c r="W65" s="9" t="str">
        <f t="shared" si="85"/>
        <v>4)</v>
      </c>
      <c r="X65" t="str">
        <f t="shared" si="86"/>
        <v>INSERT INTO MenuNav (Id,Titulo,Descripcion,Url,Area,Controller,Action,MenuId,Aplicacion,IsPublic, Orden) VALUES ( 57,'Subastas Activas','Subastas Activas','/MiCooperancia/SubastasActivas','Inversor','MiCooperancia','ListInversorSubastasActivas',null,'Cooperancia',0,4)</v>
      </c>
    </row>
    <row r="66" spans="1:24" x14ac:dyDescent="0.25">
      <c r="A66" s="2" t="s">
        <v>162</v>
      </c>
      <c r="B66">
        <v>58</v>
      </c>
      <c r="C66" s="107" t="s">
        <v>991</v>
      </c>
      <c r="D66" s="107" t="s">
        <v>991</v>
      </c>
      <c r="E66" s="8" t="s">
        <v>983</v>
      </c>
      <c r="F66" s="109" t="s">
        <v>976</v>
      </c>
      <c r="G66" s="8" t="s">
        <v>977</v>
      </c>
      <c r="H66" s="8" t="s">
        <v>1002</v>
      </c>
      <c r="I66" s="8" t="s">
        <v>57</v>
      </c>
      <c r="J66" s="5" t="s">
        <v>37</v>
      </c>
      <c r="K66">
        <v>0</v>
      </c>
      <c r="L66">
        <v>5</v>
      </c>
      <c r="M66" s="5" t="str">
        <f>IF(B66="null",null,B66)&amp;","</f>
        <v>58,</v>
      </c>
      <c r="N66" s="5" t="str">
        <f t="shared" si="76"/>
        <v>'Subastas Por Transferir',</v>
      </c>
      <c r="O66" s="2" t="str">
        <f t="shared" si="77"/>
        <v>'Subastas Por Transferir',</v>
      </c>
      <c r="P66" s="2" t="str">
        <f t="shared" si="78"/>
        <v>'/MiCooperancia/SubastasPorTransferir',</v>
      </c>
      <c r="Q66" s="2" t="str">
        <f t="shared" si="79"/>
        <v>'Inversor',</v>
      </c>
      <c r="R66" s="2" t="str">
        <f t="shared" si="80"/>
        <v>'MiCooperancia',</v>
      </c>
      <c r="S66" s="2" t="str">
        <f t="shared" si="81"/>
        <v>'ListInversorSubastasTransferir',</v>
      </c>
      <c r="T66" s="2" t="str">
        <f t="shared" si="82"/>
        <v>null,</v>
      </c>
      <c r="U66" s="2" t="str">
        <f t="shared" si="83"/>
        <v>'Cooperancia',</v>
      </c>
      <c r="V66" s="9" t="str">
        <f t="shared" si="84"/>
        <v>0,</v>
      </c>
      <c r="W66" s="9" t="str">
        <f t="shared" si="85"/>
        <v>5)</v>
      </c>
      <c r="X66" t="str">
        <f t="shared" si="86"/>
        <v>INSERT INTO MenuNav (Id,Titulo,Descripcion,Url,Area,Controller,Action,MenuId,Aplicacion,IsPublic, Orden) VALUES ( 58,'Subastas Por Transferir','Subastas Por Transferir','/MiCooperancia/SubastasPorTransferir','Inversor','MiCooperancia','ListInversorSubastasTransferir',null,'Cooperancia',0,5)</v>
      </c>
    </row>
    <row r="67" spans="1:24" x14ac:dyDescent="0.25">
      <c r="A67" s="2" t="s">
        <v>162</v>
      </c>
      <c r="B67">
        <v>59</v>
      </c>
      <c r="C67" s="107" t="s">
        <v>992</v>
      </c>
      <c r="D67" s="107" t="s">
        <v>992</v>
      </c>
      <c r="E67" s="8" t="s">
        <v>980</v>
      </c>
      <c r="F67" s="109" t="s">
        <v>976</v>
      </c>
      <c r="G67" s="8" t="s">
        <v>977</v>
      </c>
      <c r="H67" s="8" t="s">
        <v>1001</v>
      </c>
      <c r="I67" s="8" t="s">
        <v>57</v>
      </c>
      <c r="J67" s="5" t="s">
        <v>37</v>
      </c>
      <c r="K67">
        <v>0</v>
      </c>
      <c r="L67">
        <v>6</v>
      </c>
      <c r="M67" s="5" t="str">
        <f>IF(B67="null",null,B67)&amp;","</f>
        <v>59,</v>
      </c>
      <c r="N67" s="5" t="str">
        <f t="shared" si="76"/>
        <v>'Subastas Canceladas',</v>
      </c>
      <c r="O67" s="2" t="str">
        <f t="shared" si="77"/>
        <v>'Subastas Canceladas',</v>
      </c>
      <c r="P67" s="2" t="str">
        <f t="shared" si="78"/>
        <v>'/MiCooperancia/SubastasCanceladas',</v>
      </c>
      <c r="Q67" s="2" t="str">
        <f t="shared" si="79"/>
        <v>'Inversor',</v>
      </c>
      <c r="R67" s="2" t="str">
        <f t="shared" si="80"/>
        <v>'MiCooperancia',</v>
      </c>
      <c r="S67" s="2" t="str">
        <f t="shared" si="81"/>
        <v>'ListInversorSubastasCanceladas',</v>
      </c>
      <c r="T67" s="2" t="str">
        <f t="shared" si="82"/>
        <v>null,</v>
      </c>
      <c r="U67" s="2" t="str">
        <f t="shared" si="83"/>
        <v>'Cooperancia',</v>
      </c>
      <c r="V67" s="9" t="str">
        <f t="shared" si="84"/>
        <v>0,</v>
      </c>
      <c r="W67" s="9" t="str">
        <f t="shared" si="85"/>
        <v>6)</v>
      </c>
      <c r="X67" t="str">
        <f t="shared" si="86"/>
        <v>INSERT INTO MenuNav (Id,Titulo,Descripcion,Url,Area,Controller,Action,MenuId,Aplicacion,IsPublic, Orden) VALUES ( 59,'Subastas Canceladas','Subastas Canceladas','/MiCooperancia/SubastasCanceladas','Inversor','MiCooperancia','ListInversorSubastasCanceladas',null,'Cooperancia',0,6)</v>
      </c>
    </row>
    <row r="68" spans="1:24" x14ac:dyDescent="0.25">
      <c r="A68" s="2" t="s">
        <v>162</v>
      </c>
      <c r="B68">
        <v>60</v>
      </c>
      <c r="C68" s="107" t="s">
        <v>993</v>
      </c>
      <c r="D68" s="107" t="s">
        <v>993</v>
      </c>
      <c r="E68" s="8" t="s">
        <v>984</v>
      </c>
      <c r="F68" s="109" t="s">
        <v>976</v>
      </c>
      <c r="G68" s="8" t="s">
        <v>977</v>
      </c>
      <c r="H68" s="8" t="s">
        <v>1000</v>
      </c>
      <c r="I68" s="8" t="s">
        <v>57</v>
      </c>
      <c r="J68" s="5" t="s">
        <v>37</v>
      </c>
      <c r="K68">
        <v>0</v>
      </c>
      <c r="L68">
        <v>7</v>
      </c>
      <c r="M68" s="5" t="str">
        <f>IF(B68="null",null,B68)&amp;","</f>
        <v>60,</v>
      </c>
      <c r="N68" s="5" t="str">
        <f t="shared" si="76"/>
        <v>'Prestamos Otorgados',</v>
      </c>
      <c r="O68" s="2" t="str">
        <f t="shared" si="77"/>
        <v>'Prestamos Otorgados',</v>
      </c>
      <c r="P68" s="2" t="str">
        <f t="shared" si="78"/>
        <v>'/MiCooperancia/PrestamosOtorgados',</v>
      </c>
      <c r="Q68" s="2" t="str">
        <f t="shared" si="79"/>
        <v>'Inversor',</v>
      </c>
      <c r="R68" s="2" t="str">
        <f t="shared" si="80"/>
        <v>'MiCooperancia',</v>
      </c>
      <c r="S68" s="2" t="str">
        <f t="shared" si="81"/>
        <v>'ListInversorPrestamosOtorgados',</v>
      </c>
      <c r="T68" s="2" t="str">
        <f t="shared" si="82"/>
        <v>null,</v>
      </c>
      <c r="U68" s="2" t="str">
        <f t="shared" si="83"/>
        <v>'Cooperancia',</v>
      </c>
      <c r="V68" s="9" t="str">
        <f t="shared" si="84"/>
        <v>0,</v>
      </c>
      <c r="W68" s="9" t="str">
        <f t="shared" si="85"/>
        <v>7)</v>
      </c>
      <c r="X68" t="str">
        <f t="shared" si="86"/>
        <v>INSERT INTO MenuNav (Id,Titulo,Descripcion,Url,Area,Controller,Action,MenuId,Aplicacion,IsPublic, Orden) VALUES ( 60,'Prestamos Otorgados','Prestamos Otorgados','/MiCooperancia/PrestamosOtorgados','Inversor','MiCooperancia','ListInversorPrestamosOtorgados',null,'Cooperancia',0,7)</v>
      </c>
    </row>
    <row r="69" spans="1:24" x14ac:dyDescent="0.25">
      <c r="A69" s="2" t="s">
        <v>162</v>
      </c>
      <c r="B69">
        <v>61</v>
      </c>
      <c r="C69" s="107" t="s">
        <v>994</v>
      </c>
      <c r="D69" s="107" t="s">
        <v>994</v>
      </c>
      <c r="E69" s="8" t="s">
        <v>985</v>
      </c>
      <c r="F69" s="109" t="s">
        <v>976</v>
      </c>
      <c r="G69" s="8" t="s">
        <v>977</v>
      </c>
      <c r="H69" s="8" t="s">
        <v>999</v>
      </c>
      <c r="I69" s="8" t="s">
        <v>57</v>
      </c>
      <c r="J69" s="5" t="s">
        <v>37</v>
      </c>
      <c r="K69">
        <v>0</v>
      </c>
      <c r="L69">
        <v>8</v>
      </c>
      <c r="M69" s="5" t="str">
        <f>IF(B69="null",null,B69)&amp;","</f>
        <v>61,</v>
      </c>
      <c r="N69" s="5" t="str">
        <f t="shared" si="76"/>
        <v>'Proyeccion Retornos',</v>
      </c>
      <c r="O69" s="2" t="str">
        <f t="shared" si="77"/>
        <v>'Proyeccion Retornos',</v>
      </c>
      <c r="P69" s="2" t="str">
        <f t="shared" si="78"/>
        <v>'/MiCooperancia/ProyeccionRetornos',</v>
      </c>
      <c r="Q69" s="2" t="str">
        <f t="shared" si="79"/>
        <v>'Inversor',</v>
      </c>
      <c r="R69" s="2" t="str">
        <f t="shared" si="80"/>
        <v>'MiCooperancia',</v>
      </c>
      <c r="S69" s="2" t="str">
        <f t="shared" si="81"/>
        <v>'ListInversorProyeccionRetornos',</v>
      </c>
      <c r="T69" s="2" t="str">
        <f t="shared" si="82"/>
        <v>null,</v>
      </c>
      <c r="U69" s="2" t="str">
        <f t="shared" si="83"/>
        <v>'Cooperancia',</v>
      </c>
      <c r="V69" s="9" t="str">
        <f t="shared" si="84"/>
        <v>0,</v>
      </c>
      <c r="W69" s="9" t="str">
        <f t="shared" si="85"/>
        <v>8)</v>
      </c>
      <c r="X69" t="str">
        <f t="shared" si="86"/>
        <v>INSERT INTO MenuNav (Id,Titulo,Descripcion,Url,Area,Controller,Action,MenuId,Aplicacion,IsPublic, Orden) VALUES ( 61,'Proyeccion Retornos','Proyeccion Retornos','/MiCooperancia/ProyeccionRetornos','Inversor','MiCooperancia','ListInversorProyeccionRetornos',null,'Cooperancia',0,8)</v>
      </c>
    </row>
    <row r="70" spans="1:24" x14ac:dyDescent="0.25">
      <c r="A70" s="2" t="s">
        <v>162</v>
      </c>
      <c r="B70">
        <v>62</v>
      </c>
      <c r="C70" s="107" t="s">
        <v>995</v>
      </c>
      <c r="D70" s="107" t="s">
        <v>995</v>
      </c>
      <c r="E70" s="8" t="s">
        <v>986</v>
      </c>
      <c r="F70" s="109" t="s">
        <v>976</v>
      </c>
      <c r="G70" s="8" t="s">
        <v>977</v>
      </c>
      <c r="H70" s="8" t="s">
        <v>998</v>
      </c>
      <c r="I70" s="8" t="s">
        <v>57</v>
      </c>
      <c r="J70" s="5" t="s">
        <v>37</v>
      </c>
      <c r="K70">
        <v>0</v>
      </c>
      <c r="L70">
        <v>9</v>
      </c>
      <c r="M70" s="5" t="str">
        <f>IF(B70="null",null,B70)&amp;","</f>
        <v>62,</v>
      </c>
      <c r="N70" s="5" t="str">
        <f t="shared" si="76"/>
        <v>'Retornos Historicos',</v>
      </c>
      <c r="O70" s="2" t="str">
        <f t="shared" si="77"/>
        <v>'Retornos Historicos',</v>
      </c>
      <c r="P70" s="2" t="str">
        <f t="shared" si="78"/>
        <v>'/MiCooperancia/RetornosHistoricos',</v>
      </c>
      <c r="Q70" s="2" t="str">
        <f t="shared" si="79"/>
        <v>'Inversor',</v>
      </c>
      <c r="R70" s="2" t="str">
        <f t="shared" si="80"/>
        <v>'MiCooperancia',</v>
      </c>
      <c r="S70" s="2" t="str">
        <f t="shared" si="81"/>
        <v>'ListInversorRetornosHistoricos',</v>
      </c>
      <c r="T70" s="2" t="str">
        <f t="shared" si="82"/>
        <v>null,</v>
      </c>
      <c r="U70" s="2" t="str">
        <f t="shared" si="83"/>
        <v>'Cooperancia',</v>
      </c>
      <c r="V70" s="9" t="str">
        <f t="shared" si="84"/>
        <v>0,</v>
      </c>
      <c r="W70" s="9" t="str">
        <f t="shared" si="85"/>
        <v>9)</v>
      </c>
      <c r="X70" t="str">
        <f t="shared" si="86"/>
        <v>INSERT INTO MenuNav (Id,Titulo,Descripcion,Url,Area,Controller,Action,MenuId,Aplicacion,IsPublic, Orden) VALUES ( 62,'Retornos Historicos','Retornos Historicos','/MiCooperancia/RetornosHistoricos','Inversor','MiCooperancia','ListInversorRetornosHistoricos',null,'Cooperancia',0,9)</v>
      </c>
    </row>
    <row r="71" spans="1:24" x14ac:dyDescent="0.25">
      <c r="A71" s="2" t="s">
        <v>162</v>
      </c>
      <c r="B71">
        <v>63</v>
      </c>
      <c r="C71" s="107" t="s">
        <v>996</v>
      </c>
      <c r="D71" s="107" t="s">
        <v>996</v>
      </c>
      <c r="E71" s="8" t="s">
        <v>987</v>
      </c>
      <c r="F71" s="109" t="s">
        <v>976</v>
      </c>
      <c r="G71" s="8" t="s">
        <v>977</v>
      </c>
      <c r="H71" s="8" t="s">
        <v>997</v>
      </c>
      <c r="I71" s="8" t="s">
        <v>57</v>
      </c>
      <c r="J71" s="5" t="s">
        <v>37</v>
      </c>
      <c r="K71">
        <v>0</v>
      </c>
      <c r="L71">
        <v>10</v>
      </c>
      <c r="M71" s="5" t="str">
        <f>IF(B71="null",null,B71)&amp;","</f>
        <v>63,</v>
      </c>
      <c r="N71" s="5" t="str">
        <f t="shared" si="76"/>
        <v>'Movimientos Cuenta',</v>
      </c>
      <c r="O71" s="2" t="str">
        <f t="shared" si="77"/>
        <v>'Movimientos Cuenta',</v>
      </c>
      <c r="P71" s="2" t="str">
        <f t="shared" si="78"/>
        <v>'/MiCooperancia/MovimientosCuenta',</v>
      </c>
      <c r="Q71" s="2" t="str">
        <f t="shared" si="79"/>
        <v>'Inversor',</v>
      </c>
      <c r="R71" s="2" t="str">
        <f t="shared" si="80"/>
        <v>'MiCooperancia',</v>
      </c>
      <c r="S71" s="2" t="str">
        <f t="shared" si="81"/>
        <v>'ListInversorMovimientosCuenta',</v>
      </c>
      <c r="T71" s="2" t="str">
        <f t="shared" si="82"/>
        <v>null,</v>
      </c>
      <c r="U71" s="2" t="str">
        <f t="shared" si="83"/>
        <v>'Cooperancia',</v>
      </c>
      <c r="V71" s="9" t="str">
        <f t="shared" si="84"/>
        <v>0,</v>
      </c>
      <c r="W71" s="9" t="str">
        <f t="shared" si="85"/>
        <v>10)</v>
      </c>
      <c r="X71" t="str">
        <f t="shared" si="86"/>
        <v>INSERT INTO MenuNav (Id,Titulo,Descripcion,Url,Area,Controller,Action,MenuId,Aplicacion,IsPublic, Orden) VALUES ( 63,'Movimientos Cuenta','Movimientos Cuenta','/MiCooperancia/MovimientosCuenta','Inversor','MiCooperancia','ListInversorMovimientosCuenta',null,'Cooperancia',0,10)</v>
      </c>
    </row>
    <row r="72" spans="1:24" x14ac:dyDescent="0.25">
      <c r="M72" s="5"/>
      <c r="N72" s="5"/>
      <c r="O72" s="2"/>
      <c r="P72" s="2"/>
      <c r="Q72" s="2"/>
      <c r="R72" s="2"/>
      <c r="S72" s="2"/>
      <c r="T72" s="2"/>
      <c r="U72" s="2"/>
      <c r="V72" s="9"/>
      <c r="W72" s="9"/>
    </row>
    <row r="73" spans="1:24" x14ac:dyDescent="0.25">
      <c r="B73">
        <v>64</v>
      </c>
      <c r="C73" t="s">
        <v>1039</v>
      </c>
      <c r="D73" t="s">
        <v>1039</v>
      </c>
      <c r="E73" t="s">
        <v>42</v>
      </c>
      <c r="F73" t="s">
        <v>976</v>
      </c>
      <c r="G73" t="s">
        <v>977</v>
      </c>
      <c r="H73" t="s">
        <v>1038</v>
      </c>
      <c r="I73" t="s">
        <v>211</v>
      </c>
      <c r="J73" t="s">
        <v>37</v>
      </c>
      <c r="K73">
        <v>0</v>
      </c>
      <c r="L73">
        <v>1</v>
      </c>
      <c r="M73" s="5" t="str">
        <f>IF(B73="null",null,B73)&amp;","</f>
        <v>64,</v>
      </c>
      <c r="N73" s="5" t="str">
        <f t="shared" ref="N73" si="87">IF(C73="null","null","'"&amp;C73&amp;"'")&amp;","</f>
        <v>'Información General',</v>
      </c>
      <c r="O73" s="2" t="str">
        <f t="shared" ref="O73" si="88">IF(D73="null","null","'"&amp;D73&amp;"'")&amp;","</f>
        <v>'Información General',</v>
      </c>
      <c r="P73" s="2" t="str">
        <f t="shared" ref="P73" si="89">IF(E73="null","null","'"&amp;E73&amp;"'")&amp;","</f>
        <v>'/',</v>
      </c>
      <c r="Q73" s="2" t="str">
        <f t="shared" ref="Q73" si="90">IF(F73="null","null","'"&amp;F73&amp;"'")&amp;","</f>
        <v>'Inversor',</v>
      </c>
      <c r="R73" s="2" t="str">
        <f t="shared" ref="R73" si="91">IF(G73="null","null","'"&amp;G73&amp;"'")&amp;","</f>
        <v>'MiCooperancia',</v>
      </c>
      <c r="S73" s="2" t="str">
        <f t="shared" ref="S73" si="92">IF(H73="null","null","'"&amp;H73&amp;"'")&amp;","</f>
        <v>'NO_ACTION',</v>
      </c>
      <c r="T73" s="2" t="str">
        <f t="shared" ref="T73" si="93">IF(I73="null","null","'"&amp;I73&amp;"'")&amp;","</f>
        <v>null,</v>
      </c>
      <c r="U73" s="2" t="str">
        <f t="shared" ref="U73" si="94">IF(J73="null","null","'"&amp;J73&amp;"',")</f>
        <v>'Cooperancia',</v>
      </c>
      <c r="V73" s="9" t="str">
        <f t="shared" ref="V73" si="95">IF(K73="null","null",K73)&amp;","</f>
        <v>0,</v>
      </c>
      <c r="W73" s="9" t="str">
        <f t="shared" ref="W73" si="96">IF(L73="null","null",L73)&amp;")"</f>
        <v>1)</v>
      </c>
      <c r="X73" t="str">
        <f t="shared" ref="X73" si="97">A73&amp;" "&amp;M73&amp;N73&amp;O73&amp;P73&amp;Q73&amp;R73&amp;S73&amp;T73&amp;U73&amp;V73&amp;W73</f>
        <v xml:space="preserve"> 64,'Información General','Información General','/','Inversor','MiCooperancia','NO_ACTION',null,'Cooperancia',0,1)</v>
      </c>
    </row>
    <row r="74" spans="1:24" x14ac:dyDescent="0.25">
      <c r="B74">
        <v>65</v>
      </c>
      <c r="C74" t="s">
        <v>1041</v>
      </c>
      <c r="D74" t="s">
        <v>1041</v>
      </c>
      <c r="E74" t="s">
        <v>42</v>
      </c>
      <c r="F74" t="s">
        <v>976</v>
      </c>
      <c r="G74" t="s">
        <v>977</v>
      </c>
      <c r="H74" t="s">
        <v>1038</v>
      </c>
      <c r="I74" t="s">
        <v>211</v>
      </c>
      <c r="J74" t="s">
        <v>37</v>
      </c>
      <c r="K74">
        <v>0</v>
      </c>
      <c r="L74">
        <v>2</v>
      </c>
      <c r="M74" s="5" t="str">
        <f>IF(B74="null",null,B74)&amp;","</f>
        <v>65,</v>
      </c>
      <c r="N74" s="5" t="str">
        <f t="shared" ref="N74:N79" si="98">IF(C74="null","null","'"&amp;C74&amp;"'")&amp;","</f>
        <v>'Invertir',</v>
      </c>
      <c r="O74" s="2" t="str">
        <f t="shared" ref="O74:O79" si="99">IF(D74="null","null","'"&amp;D74&amp;"'")&amp;","</f>
        <v>'Invertir',</v>
      </c>
      <c r="P74" s="2" t="str">
        <f t="shared" ref="P74:P79" si="100">IF(E74="null","null","'"&amp;E74&amp;"'")&amp;","</f>
        <v>'/',</v>
      </c>
      <c r="Q74" s="2" t="str">
        <f t="shared" ref="Q74:Q79" si="101">IF(F74="null","null","'"&amp;F74&amp;"'")&amp;","</f>
        <v>'Inversor',</v>
      </c>
      <c r="R74" s="2" t="str">
        <f t="shared" ref="R74:R79" si="102">IF(G74="null","null","'"&amp;G74&amp;"'")&amp;","</f>
        <v>'MiCooperancia',</v>
      </c>
      <c r="S74" s="2" t="str">
        <f t="shared" ref="S74:S79" si="103">IF(H74="null","null","'"&amp;H74&amp;"'")&amp;","</f>
        <v>'NO_ACTION',</v>
      </c>
      <c r="T74" s="2" t="str">
        <f t="shared" ref="T74:T79" si="104">IF(I74="null","null","'"&amp;I74&amp;"'")&amp;","</f>
        <v>null,</v>
      </c>
      <c r="U74" s="2" t="str">
        <f t="shared" ref="U74:U79" si="105">IF(J74="null","null","'"&amp;J74&amp;"',")</f>
        <v>'Cooperancia',</v>
      </c>
      <c r="V74" s="9" t="str">
        <f t="shared" ref="V74:V79" si="106">IF(K74="null","null",K74)&amp;","</f>
        <v>0,</v>
      </c>
      <c r="W74" s="9" t="str">
        <f t="shared" ref="W74:W79" si="107">IF(L74="null","null",L74)&amp;")"</f>
        <v>2)</v>
      </c>
      <c r="X74" t="str">
        <f t="shared" ref="X74:X79" si="108">A74&amp;" "&amp;M74&amp;N74&amp;O74&amp;P74&amp;Q74&amp;R74&amp;S74&amp;T74&amp;U74&amp;V74&amp;W74</f>
        <v xml:space="preserve"> 65,'Invertir','Invertir','/','Inversor','MiCooperancia','NO_ACTION',null,'Cooperancia',0,2)</v>
      </c>
    </row>
    <row r="75" spans="1:24" x14ac:dyDescent="0.25">
      <c r="B75">
        <v>66</v>
      </c>
      <c r="C75" t="s">
        <v>165</v>
      </c>
      <c r="D75" t="s">
        <v>165</v>
      </c>
      <c r="E75" t="s">
        <v>42</v>
      </c>
      <c r="F75" t="s">
        <v>976</v>
      </c>
      <c r="G75" t="s">
        <v>977</v>
      </c>
      <c r="H75" t="s">
        <v>1038</v>
      </c>
      <c r="I75" t="s">
        <v>211</v>
      </c>
      <c r="J75" t="s">
        <v>37</v>
      </c>
      <c r="K75">
        <v>0</v>
      </c>
      <c r="L75">
        <v>3</v>
      </c>
      <c r="M75" s="5" t="str">
        <f>IF(B75="null",null,B75)&amp;","</f>
        <v>66,</v>
      </c>
      <c r="N75" s="5" t="str">
        <f t="shared" si="98"/>
        <v>'Administración',</v>
      </c>
      <c r="O75" s="2" t="str">
        <f t="shared" si="99"/>
        <v>'Administración',</v>
      </c>
      <c r="P75" s="2" t="str">
        <f t="shared" si="100"/>
        <v>'/',</v>
      </c>
      <c r="Q75" s="2" t="str">
        <f t="shared" si="101"/>
        <v>'Inversor',</v>
      </c>
      <c r="R75" s="2" t="str">
        <f t="shared" si="102"/>
        <v>'MiCooperancia',</v>
      </c>
      <c r="S75" s="2" t="str">
        <f t="shared" si="103"/>
        <v>'NO_ACTION',</v>
      </c>
      <c r="T75" s="2" t="str">
        <f t="shared" si="104"/>
        <v>null,</v>
      </c>
      <c r="U75" s="2" t="str">
        <f t="shared" si="105"/>
        <v>'Cooperancia',</v>
      </c>
      <c r="V75" s="9" t="str">
        <f t="shared" si="106"/>
        <v>0,</v>
      </c>
      <c r="W75" s="9" t="str">
        <f t="shared" si="107"/>
        <v>3)</v>
      </c>
      <c r="X75" t="str">
        <f t="shared" si="108"/>
        <v xml:space="preserve"> 66,'Administración','Administración','/','Inversor','MiCooperancia','NO_ACTION',null,'Cooperancia',0,3)</v>
      </c>
    </row>
    <row r="76" spans="1:24" x14ac:dyDescent="0.25">
      <c r="B76">
        <v>67</v>
      </c>
      <c r="C76" t="s">
        <v>1040</v>
      </c>
      <c r="D76" t="s">
        <v>1040</v>
      </c>
      <c r="E76" t="s">
        <v>42</v>
      </c>
      <c r="F76" t="s">
        <v>976</v>
      </c>
      <c r="G76" t="s">
        <v>977</v>
      </c>
      <c r="H76" t="s">
        <v>1038</v>
      </c>
      <c r="I76" t="s">
        <v>211</v>
      </c>
      <c r="J76" t="s">
        <v>37</v>
      </c>
      <c r="K76">
        <v>0</v>
      </c>
      <c r="L76">
        <v>4</v>
      </c>
      <c r="M76" s="5" t="str">
        <f>IF(B76="null",null,B76)&amp;","</f>
        <v>67,</v>
      </c>
      <c r="N76" s="5" t="str">
        <f t="shared" si="98"/>
        <v>'Manejo de Fondos',</v>
      </c>
      <c r="O76" s="2" t="str">
        <f t="shared" si="99"/>
        <v>'Manejo de Fondos',</v>
      </c>
      <c r="P76" s="2" t="str">
        <f t="shared" si="100"/>
        <v>'/',</v>
      </c>
      <c r="Q76" s="2" t="str">
        <f t="shared" si="101"/>
        <v>'Inversor',</v>
      </c>
      <c r="R76" s="2" t="str">
        <f t="shared" si="102"/>
        <v>'MiCooperancia',</v>
      </c>
      <c r="S76" s="2" t="str">
        <f t="shared" si="103"/>
        <v>'NO_ACTION',</v>
      </c>
      <c r="T76" s="2" t="str">
        <f t="shared" si="104"/>
        <v>null,</v>
      </c>
      <c r="U76" s="2" t="str">
        <f t="shared" si="105"/>
        <v>'Cooperancia',</v>
      </c>
      <c r="V76" s="9" t="str">
        <f t="shared" si="106"/>
        <v>0,</v>
      </c>
      <c r="W76" s="9" t="str">
        <f t="shared" si="107"/>
        <v>4)</v>
      </c>
      <c r="X76" t="str">
        <f t="shared" si="108"/>
        <v xml:space="preserve"> 67,'Manejo de Fondos','Manejo de Fondos','/','Inversor','MiCooperancia','NO_ACTION',null,'Cooperancia',0,4)</v>
      </c>
    </row>
    <row r="77" spans="1:24" x14ac:dyDescent="0.25">
      <c r="B77">
        <v>68</v>
      </c>
      <c r="C77" t="s">
        <v>1029</v>
      </c>
      <c r="D77" t="s">
        <v>1029</v>
      </c>
      <c r="E77" t="s">
        <v>42</v>
      </c>
      <c r="F77" t="s">
        <v>976</v>
      </c>
      <c r="G77" t="s">
        <v>977</v>
      </c>
      <c r="H77" t="s">
        <v>1038</v>
      </c>
      <c r="I77" t="s">
        <v>211</v>
      </c>
      <c r="J77" t="s">
        <v>37</v>
      </c>
      <c r="K77">
        <v>0</v>
      </c>
      <c r="L77">
        <v>5</v>
      </c>
      <c r="M77" s="5" t="str">
        <f>IF(B77="null",null,B77)&amp;","</f>
        <v>68,</v>
      </c>
      <c r="N77" s="5" t="str">
        <f t="shared" si="98"/>
        <v>'Homebanking',</v>
      </c>
      <c r="O77" s="2" t="str">
        <f t="shared" si="99"/>
        <v>'Homebanking',</v>
      </c>
      <c r="P77" s="2" t="str">
        <f t="shared" si="100"/>
        <v>'/',</v>
      </c>
      <c r="Q77" s="2" t="str">
        <f t="shared" si="101"/>
        <v>'Inversor',</v>
      </c>
      <c r="R77" s="2" t="str">
        <f t="shared" si="102"/>
        <v>'MiCooperancia',</v>
      </c>
      <c r="S77" s="2" t="str">
        <f t="shared" si="103"/>
        <v>'NO_ACTION',</v>
      </c>
      <c r="T77" s="2" t="str">
        <f t="shared" si="104"/>
        <v>null,</v>
      </c>
      <c r="U77" s="2" t="str">
        <f t="shared" si="105"/>
        <v>'Cooperancia',</v>
      </c>
      <c r="V77" s="9" t="str">
        <f t="shared" si="106"/>
        <v>0,</v>
      </c>
      <c r="W77" s="9" t="str">
        <f t="shared" si="107"/>
        <v>5)</v>
      </c>
      <c r="X77" t="str">
        <f t="shared" si="108"/>
        <v xml:space="preserve"> 68,'Homebanking','Homebanking','/','Inversor','MiCooperancia','NO_ACTION',null,'Cooperancia',0,5)</v>
      </c>
    </row>
    <row r="78" spans="1:24" x14ac:dyDescent="0.25">
      <c r="B78">
        <v>69</v>
      </c>
      <c r="C78" t="s">
        <v>1039</v>
      </c>
      <c r="D78" t="s">
        <v>1039</v>
      </c>
      <c r="E78" t="s">
        <v>42</v>
      </c>
      <c r="F78" t="s">
        <v>27</v>
      </c>
      <c r="G78" t="s">
        <v>27</v>
      </c>
      <c r="H78" t="s">
        <v>1038</v>
      </c>
      <c r="I78" t="s">
        <v>211</v>
      </c>
      <c r="J78" t="s">
        <v>37</v>
      </c>
      <c r="K78">
        <v>0</v>
      </c>
      <c r="L78">
        <v>1</v>
      </c>
      <c r="M78" s="5" t="str">
        <f>IF(B78="null",null,B78)&amp;","</f>
        <v>69,</v>
      </c>
      <c r="N78" s="5" t="str">
        <f t="shared" si="98"/>
        <v>'Información General',</v>
      </c>
      <c r="O78" s="2" t="str">
        <f t="shared" si="99"/>
        <v>'Información General',</v>
      </c>
      <c r="P78" s="2" t="str">
        <f t="shared" si="100"/>
        <v>'/',</v>
      </c>
      <c r="Q78" s="2" t="str">
        <f t="shared" si="101"/>
        <v>'Credito',</v>
      </c>
      <c r="R78" s="2" t="str">
        <f t="shared" si="102"/>
        <v>'Credito',</v>
      </c>
      <c r="S78" s="2" t="str">
        <f t="shared" si="103"/>
        <v>'NO_ACTION',</v>
      </c>
      <c r="T78" s="2" t="str">
        <f t="shared" si="104"/>
        <v>null,</v>
      </c>
      <c r="U78" s="2" t="str">
        <f t="shared" si="105"/>
        <v>'Cooperancia',</v>
      </c>
      <c r="V78" s="9" t="str">
        <f t="shared" si="106"/>
        <v>0,</v>
      </c>
      <c r="W78" s="9" t="str">
        <f t="shared" si="107"/>
        <v>1)</v>
      </c>
      <c r="X78" t="str">
        <f t="shared" si="108"/>
        <v xml:space="preserve"> 69,'Información General','Información General','/','Credito','Credito','NO_ACTION',null,'Cooperancia',0,1)</v>
      </c>
    </row>
    <row r="79" spans="1:24" x14ac:dyDescent="0.25">
      <c r="B79">
        <v>70</v>
      </c>
      <c r="C79" t="s">
        <v>165</v>
      </c>
      <c r="D79" t="s">
        <v>165</v>
      </c>
      <c r="E79" t="s">
        <v>42</v>
      </c>
      <c r="F79" t="s">
        <v>27</v>
      </c>
      <c r="G79" t="s">
        <v>27</v>
      </c>
      <c r="H79" t="s">
        <v>1038</v>
      </c>
      <c r="I79" t="s">
        <v>211</v>
      </c>
      <c r="J79" t="s">
        <v>37</v>
      </c>
      <c r="K79">
        <v>0</v>
      </c>
      <c r="L79">
        <v>2</v>
      </c>
      <c r="M79" s="5" t="str">
        <f>IF(B79="null",null,B79)&amp;","</f>
        <v>70,</v>
      </c>
      <c r="N79" s="5" t="str">
        <f t="shared" si="98"/>
        <v>'Administración',</v>
      </c>
      <c r="O79" s="2" t="str">
        <f t="shared" si="99"/>
        <v>'Administración',</v>
      </c>
      <c r="P79" s="2" t="str">
        <f t="shared" si="100"/>
        <v>'/',</v>
      </c>
      <c r="Q79" s="2" t="str">
        <f t="shared" si="101"/>
        <v>'Credito',</v>
      </c>
      <c r="R79" s="2" t="str">
        <f t="shared" si="102"/>
        <v>'Credito',</v>
      </c>
      <c r="S79" s="2" t="str">
        <f t="shared" si="103"/>
        <v>'NO_ACTION',</v>
      </c>
      <c r="T79" s="2" t="str">
        <f t="shared" si="104"/>
        <v>null,</v>
      </c>
      <c r="U79" s="2" t="str">
        <f t="shared" si="105"/>
        <v>'Cooperancia',</v>
      </c>
      <c r="V79" s="9" t="str">
        <f t="shared" si="106"/>
        <v>0,</v>
      </c>
      <c r="W79" s="9" t="str">
        <f t="shared" si="107"/>
        <v>2)</v>
      </c>
      <c r="X79" t="str">
        <f t="shared" si="108"/>
        <v xml:space="preserve"> 70,'Administración','Administración','/','Credito','Credito','NO_ACTION',null,'Cooperancia',0,2)</v>
      </c>
    </row>
    <row r="81" spans="1:25" x14ac:dyDescent="0.25">
      <c r="A81" s="115" t="s">
        <v>162</v>
      </c>
      <c r="B81" s="115">
        <v>71</v>
      </c>
      <c r="C81" s="115" t="s">
        <v>1029</v>
      </c>
      <c r="D81" s="115" t="s">
        <v>1042</v>
      </c>
      <c r="E81" s="116" t="s">
        <v>42</v>
      </c>
      <c r="F81" s="115" t="s">
        <v>1029</v>
      </c>
      <c r="G81" s="115" t="s">
        <v>1029</v>
      </c>
      <c r="H81" s="115" t="s">
        <v>1038</v>
      </c>
      <c r="I81" s="115" t="s">
        <v>211</v>
      </c>
      <c r="J81" s="115" t="s">
        <v>37</v>
      </c>
      <c r="K81" s="115">
        <v>0</v>
      </c>
      <c r="L81" s="115">
        <v>1</v>
      </c>
      <c r="M81" s="115" t="str">
        <f>IF(B81="null",null,B81)&amp;","</f>
        <v>71,</v>
      </c>
      <c r="N81" s="115" t="str">
        <f t="shared" ref="N81" si="109">IF(C81="null","null","'"&amp;C81&amp;"'")&amp;","</f>
        <v>'Homebanking',</v>
      </c>
      <c r="O81" s="115" t="str">
        <f t="shared" ref="O81" si="110">IF(D81="null","null","'"&amp;D81&amp;"'")&amp;","</f>
        <v>'Simulación de operaciones de un Homebanking',</v>
      </c>
      <c r="P81" s="115" t="str">
        <f t="shared" ref="P81" si="111">IF(E81="null","null","'"&amp;E81&amp;"'")&amp;","</f>
        <v>'/',</v>
      </c>
      <c r="Q81" s="115" t="str">
        <f t="shared" ref="Q81" si="112">IF(F81="null","null","'"&amp;F81&amp;"'")&amp;","</f>
        <v>'Homebanking',</v>
      </c>
      <c r="R81" s="115" t="str">
        <f t="shared" ref="R81" si="113">IF(G81="null","null","'"&amp;G81&amp;"'")&amp;","</f>
        <v>'Homebanking',</v>
      </c>
      <c r="S81" s="115" t="str">
        <f t="shared" ref="S81" si="114">IF(H81="null","null","'"&amp;H81&amp;"'")&amp;","</f>
        <v>'NO_ACTION',</v>
      </c>
      <c r="T81" s="115" t="str">
        <f t="shared" ref="T81" si="115">IF(I81="null","null","'"&amp;I81&amp;"'")&amp;","</f>
        <v>null,</v>
      </c>
      <c r="U81" s="115" t="str">
        <f t="shared" ref="U81" si="116">IF(J81="null","null","'"&amp;J81&amp;"',")</f>
        <v>'Cooperancia',</v>
      </c>
      <c r="V81" s="115" t="str">
        <f t="shared" ref="V81" si="117">IF(K81="null","null",K81)&amp;","</f>
        <v>0,</v>
      </c>
      <c r="W81" s="115" t="str">
        <f t="shared" ref="W81" si="118">IF(L81="null","null",L81)&amp;")"</f>
        <v>1)</v>
      </c>
      <c r="X81" s="115" t="str">
        <f t="shared" ref="X81" si="119">A81&amp;" "&amp;M81&amp;N81&amp;O81&amp;P81&amp;Q81&amp;R81&amp;S81&amp;T81&amp;U81&amp;V81&amp;W81</f>
        <v>INSERT INTO MenuNav (Id,Titulo,Descripcion,Url,Area,Controller,Action,MenuId,Aplicacion,IsPublic, Orden) VALUES ( 71,'Homebanking','Simulación de operaciones de un Homebanking','/','Homebanking','Homebanking','NO_ACTION',null,'Cooperancia',0,1)</v>
      </c>
      <c r="Y81" s="5"/>
    </row>
    <row r="82" spans="1:25" x14ac:dyDescent="0.25">
      <c r="A82" s="115" t="s">
        <v>162</v>
      </c>
      <c r="B82" s="115">
        <v>72</v>
      </c>
      <c r="C82" s="115" t="s">
        <v>1053</v>
      </c>
      <c r="D82" s="115" t="s">
        <v>1043</v>
      </c>
      <c r="E82" s="115" t="s">
        <v>1047</v>
      </c>
      <c r="F82" s="115" t="s">
        <v>1029</v>
      </c>
      <c r="G82" s="115" t="s">
        <v>1029</v>
      </c>
      <c r="H82" s="115" t="s">
        <v>1030</v>
      </c>
      <c r="I82" s="115">
        <v>71</v>
      </c>
      <c r="J82" s="115" t="s">
        <v>37</v>
      </c>
      <c r="K82" s="115">
        <v>0</v>
      </c>
      <c r="L82" s="115">
        <v>1</v>
      </c>
      <c r="M82" s="115" t="str">
        <f>IF(B82="null",null,B82)&amp;","</f>
        <v>72,</v>
      </c>
      <c r="N82" s="115" t="str">
        <f t="shared" ref="N82:N84" si="120">IF(C82="null","null","'"&amp;C82&amp;"'")&amp;","</f>
        <v>'Info. Cliente',</v>
      </c>
      <c r="O82" s="115" t="str">
        <f t="shared" ref="O82:O84" si="121">IF(D82="null","null","'"&amp;D82&amp;"'")&amp;","</f>
        <v>'Info Cliente',</v>
      </c>
      <c r="P82" s="115" t="str">
        <f t="shared" ref="P82:P84" si="122">IF(E82="null","null","'"&amp;E82&amp;"'")&amp;","</f>
        <v>'/Homebanking/Cuenta',</v>
      </c>
      <c r="Q82" s="115" t="str">
        <f t="shared" ref="Q82:Q84" si="123">IF(F82="null","null","'"&amp;F82&amp;"'")&amp;","</f>
        <v>'Homebanking',</v>
      </c>
      <c r="R82" s="115" t="str">
        <f t="shared" ref="R82:R84" si="124">IF(G82="null","null","'"&amp;G82&amp;"'")&amp;","</f>
        <v>'Homebanking',</v>
      </c>
      <c r="S82" s="115" t="str">
        <f t="shared" ref="S82:S84" si="125">IF(H82="null","null","'"&amp;H82&amp;"'")&amp;","</f>
        <v>'DetailsBancoClienteCuenta',</v>
      </c>
      <c r="T82" s="115" t="str">
        <f t="shared" ref="T82:T84" si="126">IF(I82="null","null","'"&amp;I82&amp;"'")&amp;","</f>
        <v>'71',</v>
      </c>
      <c r="U82" s="115" t="str">
        <f t="shared" ref="U82:U84" si="127">IF(J82="null","null","'"&amp;J82&amp;"',")</f>
        <v>'Cooperancia',</v>
      </c>
      <c r="V82" s="115" t="str">
        <f t="shared" ref="V82:V84" si="128">IF(K82="null","null",K82)&amp;","</f>
        <v>0,</v>
      </c>
      <c r="W82" s="115" t="str">
        <f t="shared" ref="W82:W84" si="129">IF(L82="null","null",L82)&amp;")"</f>
        <v>1)</v>
      </c>
      <c r="X82" s="115" t="str">
        <f t="shared" ref="X82:X84" si="130">A82&amp;" "&amp;M82&amp;N82&amp;O82&amp;P82&amp;Q82&amp;R82&amp;S82&amp;T82&amp;U82&amp;V82&amp;W82</f>
        <v>INSERT INTO MenuNav (Id,Titulo,Descripcion,Url,Area,Controller,Action,MenuId,Aplicacion,IsPublic, Orden) VALUES ( 72,'Info. Cliente','Info Cliente','/Homebanking/Cuenta','Homebanking','Homebanking','DetailsBancoClienteCuenta','71','Cooperancia',0,1)</v>
      </c>
      <c r="Y82" s="5"/>
    </row>
    <row r="83" spans="1:25" x14ac:dyDescent="0.25">
      <c r="A83" s="115" t="s">
        <v>162</v>
      </c>
      <c r="B83" s="115">
        <v>73</v>
      </c>
      <c r="C83" s="115" t="s">
        <v>1052</v>
      </c>
      <c r="D83" s="115" t="s">
        <v>1044</v>
      </c>
      <c r="E83" s="115" t="s">
        <v>1048</v>
      </c>
      <c r="F83" s="115" t="s">
        <v>1029</v>
      </c>
      <c r="G83" s="115" t="s">
        <v>1029</v>
      </c>
      <c r="H83" s="115" t="s">
        <v>1031</v>
      </c>
      <c r="I83" s="115">
        <v>71</v>
      </c>
      <c r="J83" s="115" t="s">
        <v>37</v>
      </c>
      <c r="K83" s="115">
        <v>0</v>
      </c>
      <c r="L83" s="115">
        <v>2</v>
      </c>
      <c r="M83" s="115" t="str">
        <f>IF(B83="null",null,B83)&amp;","</f>
        <v>73,</v>
      </c>
      <c r="N83" s="115" t="str">
        <f t="shared" si="120"/>
        <v>'Movimientos en Cuenta',</v>
      </c>
      <c r="O83" s="115" t="str">
        <f t="shared" si="121"/>
        <v>'Movimiento en Cuenta',</v>
      </c>
      <c r="P83" s="115" t="str">
        <f t="shared" si="122"/>
        <v>'/Homebanking/Movimientos',</v>
      </c>
      <c r="Q83" s="115" t="str">
        <f t="shared" si="123"/>
        <v>'Homebanking',</v>
      </c>
      <c r="R83" s="115" t="str">
        <f t="shared" si="124"/>
        <v>'Homebanking',</v>
      </c>
      <c r="S83" s="115" t="str">
        <f t="shared" si="125"/>
        <v>'ListBancoCuentaMovimiento',</v>
      </c>
      <c r="T83" s="115" t="str">
        <f t="shared" si="126"/>
        <v>'71',</v>
      </c>
      <c r="U83" s="115" t="str">
        <f t="shared" si="127"/>
        <v>'Cooperancia',</v>
      </c>
      <c r="V83" s="115" t="str">
        <f t="shared" si="128"/>
        <v>0,</v>
      </c>
      <c r="W83" s="115" t="str">
        <f t="shared" si="129"/>
        <v>2)</v>
      </c>
      <c r="X83" s="115" t="str">
        <f t="shared" si="130"/>
        <v>INSERT INTO MenuNav (Id,Titulo,Descripcion,Url,Area,Controller,Action,MenuId,Aplicacion,IsPublic, Orden) VALUES ( 73,'Movimientos en Cuenta','Movimiento en Cuenta','/Homebanking/Movimientos','Homebanking','Homebanking','ListBancoCuentaMovimiento','71','Cooperancia',0,2)</v>
      </c>
      <c r="Y83" s="5"/>
    </row>
    <row r="84" spans="1:25" x14ac:dyDescent="0.25">
      <c r="A84" s="115" t="s">
        <v>162</v>
      </c>
      <c r="B84" s="115">
        <v>74</v>
      </c>
      <c r="C84" s="115" t="s">
        <v>1045</v>
      </c>
      <c r="D84" s="115" t="s">
        <v>1045</v>
      </c>
      <c r="E84" s="115" t="s">
        <v>1049</v>
      </c>
      <c r="F84" s="115" t="s">
        <v>1029</v>
      </c>
      <c r="G84" s="115" t="s">
        <v>1029</v>
      </c>
      <c r="H84" s="115" t="s">
        <v>1032</v>
      </c>
      <c r="I84" s="115">
        <v>71</v>
      </c>
      <c r="J84" s="115" t="s">
        <v>37</v>
      </c>
      <c r="K84" s="115">
        <v>0</v>
      </c>
      <c r="L84" s="115">
        <v>3</v>
      </c>
      <c r="M84" s="115" t="str">
        <f>IF(B84="null",null,B84)&amp;","</f>
        <v>74,</v>
      </c>
      <c r="N84" s="115" t="str">
        <f t="shared" si="120"/>
        <v>'Realizar Transferencia',</v>
      </c>
      <c r="O84" s="115" t="str">
        <f t="shared" si="121"/>
        <v>'Realizar Transferencia',</v>
      </c>
      <c r="P84" s="115" t="str">
        <f t="shared" si="122"/>
        <v>'/Homebanking/RealizarTransferencia',</v>
      </c>
      <c r="Q84" s="115" t="str">
        <f t="shared" si="123"/>
        <v>'Homebanking',</v>
      </c>
      <c r="R84" s="115" t="str">
        <f t="shared" si="124"/>
        <v>'Homebanking',</v>
      </c>
      <c r="S84" s="115" t="str">
        <f t="shared" si="125"/>
        <v>'CreateTransferencia',</v>
      </c>
      <c r="T84" s="115" t="str">
        <f t="shared" si="126"/>
        <v>'71',</v>
      </c>
      <c r="U84" s="115" t="str">
        <f t="shared" si="127"/>
        <v>'Cooperancia',</v>
      </c>
      <c r="V84" s="115" t="str">
        <f t="shared" si="128"/>
        <v>0,</v>
      </c>
      <c r="W84" s="115" t="str">
        <f t="shared" si="129"/>
        <v>3)</v>
      </c>
      <c r="X84" s="115" t="str">
        <f t="shared" si="130"/>
        <v>INSERT INTO MenuNav (Id,Titulo,Descripcion,Url,Area,Controller,Action,MenuId,Aplicacion,IsPublic, Orden) VALUES ( 74,'Realizar Transferencia','Realizar Transferencia','/Homebanking/RealizarTransferencia','Homebanking','Homebanking','CreateTransferencia','71','Cooperancia',0,3)</v>
      </c>
      <c r="Y84" s="5"/>
    </row>
    <row r="85" spans="1:25" x14ac:dyDescent="0.25">
      <c r="A85" s="115" t="s">
        <v>162</v>
      </c>
      <c r="B85" s="115">
        <v>75</v>
      </c>
      <c r="C85" s="115" t="s">
        <v>1051</v>
      </c>
      <c r="D85" s="115" t="s">
        <v>1046</v>
      </c>
      <c r="E85" s="115" t="s">
        <v>1050</v>
      </c>
      <c r="F85" s="115" t="s">
        <v>1029</v>
      </c>
      <c r="G85" s="115" t="s">
        <v>1029</v>
      </c>
      <c r="H85" s="115" t="s">
        <v>1033</v>
      </c>
      <c r="I85" s="115">
        <v>71</v>
      </c>
      <c r="J85" s="115" t="s">
        <v>37</v>
      </c>
      <c r="K85" s="115">
        <v>0</v>
      </c>
      <c r="L85" s="115">
        <v>4</v>
      </c>
      <c r="M85" s="115" t="str">
        <f>IF(B85="null",null,B85)&amp;","</f>
        <v>75,</v>
      </c>
      <c r="N85" s="115" t="str">
        <f t="shared" ref="N85" si="131">IF(C85="null","null","'"&amp;C85&amp;"'")&amp;","</f>
        <v>'Deposito de efectivo',</v>
      </c>
      <c r="O85" s="115" t="str">
        <f t="shared" ref="O85" si="132">IF(D85="null","null","'"&amp;D85&amp;"'")&amp;","</f>
        <v>'Deposito efectivo',</v>
      </c>
      <c r="P85" s="115" t="str">
        <f t="shared" ref="P85" si="133">IF(E85="null","null","'"&amp;E85&amp;"'")&amp;","</f>
        <v>'/Homebanking/Deposito',</v>
      </c>
      <c r="Q85" s="115" t="str">
        <f t="shared" ref="Q85" si="134">IF(F85="null","null","'"&amp;F85&amp;"'")&amp;","</f>
        <v>'Homebanking',</v>
      </c>
      <c r="R85" s="115" t="str">
        <f t="shared" ref="R85" si="135">IF(G85="null","null","'"&amp;G85&amp;"'")&amp;","</f>
        <v>'Homebanking',</v>
      </c>
      <c r="S85" s="115" t="str">
        <f t="shared" ref="S85" si="136">IF(H85="null","null","'"&amp;H85&amp;"'")&amp;","</f>
        <v>'CreateIngreso',</v>
      </c>
      <c r="T85" s="115" t="str">
        <f t="shared" ref="T85" si="137">IF(I85="null","null","'"&amp;I85&amp;"'")&amp;","</f>
        <v>'71',</v>
      </c>
      <c r="U85" s="115" t="str">
        <f t="shared" ref="U85" si="138">IF(J85="null","null","'"&amp;J85&amp;"',")</f>
        <v>'Cooperancia',</v>
      </c>
      <c r="V85" s="115" t="str">
        <f t="shared" ref="V85" si="139">IF(K85="null","null",K85)&amp;","</f>
        <v>0,</v>
      </c>
      <c r="W85" s="115" t="str">
        <f t="shared" ref="W85" si="140">IF(L85="null","null",L85)&amp;")"</f>
        <v>4)</v>
      </c>
      <c r="X85" s="115" t="str">
        <f t="shared" ref="X85" si="141">A85&amp;" "&amp;M85&amp;N85&amp;O85&amp;P85&amp;Q85&amp;R85&amp;S85&amp;T85&amp;U85&amp;V85&amp;W85</f>
        <v>INSERT INTO MenuNav (Id,Titulo,Descripcion,Url,Area,Controller,Action,MenuId,Aplicacion,IsPublic, Orden) VALUES ( 75,'Deposito de efectivo','Deposito efectivo','/Homebanking/Deposito','Homebanking','Homebanking','CreateIngreso','71','Cooperancia',0,4)</v>
      </c>
      <c r="Y85" s="5"/>
    </row>
    <row r="86" spans="1:25" x14ac:dyDescent="0.25">
      <c r="Y86" s="32"/>
    </row>
    <row r="87" spans="1:25" x14ac:dyDescent="0.25">
      <c r="A87" s="43" t="s">
        <v>162</v>
      </c>
      <c r="B87" s="43">
        <v>76</v>
      </c>
      <c r="C87" s="43" t="s">
        <v>1205</v>
      </c>
      <c r="D87" s="43" t="s">
        <v>1063</v>
      </c>
      <c r="E87" s="117" t="s">
        <v>42</v>
      </c>
      <c r="F87" s="43" t="s">
        <v>1</v>
      </c>
      <c r="G87" s="43" t="s">
        <v>1064</v>
      </c>
      <c r="H87" s="43" t="s">
        <v>1038</v>
      </c>
      <c r="I87" s="43" t="s">
        <v>211</v>
      </c>
      <c r="J87" s="43" t="s">
        <v>37</v>
      </c>
      <c r="K87" s="43">
        <v>0</v>
      </c>
      <c r="L87" s="43">
        <v>3</v>
      </c>
      <c r="M87" s="43" t="str">
        <f>IF(B87="null",null,B87)&amp;","</f>
        <v>76,</v>
      </c>
      <c r="N87" s="43" t="str">
        <f t="shared" ref="N87" si="142">IF(C87="null","null","'"&amp;C87&amp;"'")&amp;","</f>
        <v>'Admin. Solicitudes',</v>
      </c>
      <c r="O87" s="43" t="str">
        <f t="shared" ref="O87" si="143">IF(D87="null","null","'"&amp;D87&amp;"'")&amp;","</f>
        <v>'Solicitudes de Crédito',</v>
      </c>
      <c r="P87" s="43" t="str">
        <f t="shared" ref="P87" si="144">IF(E87="null","null","'"&amp;E87&amp;"'")&amp;","</f>
        <v>'/',</v>
      </c>
      <c r="Q87" s="43" t="str">
        <f t="shared" ref="Q87" si="145">IF(F87="null","null","'"&amp;F87&amp;"'")&amp;","</f>
        <v>'Admin',</v>
      </c>
      <c r="R87" s="43" t="str">
        <f t="shared" ref="R87" si="146">IF(G87="null","null","'"&amp;G87&amp;"'")&amp;","</f>
        <v>'AdminCredito',</v>
      </c>
      <c r="S87" s="43" t="str">
        <f t="shared" ref="S87" si="147">IF(H87="null","null","'"&amp;H87&amp;"'")&amp;","</f>
        <v>'NO_ACTION',</v>
      </c>
      <c r="T87" s="43" t="str">
        <f>IF(I87="null","null",I87)&amp;","</f>
        <v>null,</v>
      </c>
      <c r="U87" s="43" t="str">
        <f t="shared" ref="U87" si="148">IF(J87="null","null","'"&amp;J87&amp;"',")</f>
        <v>'Cooperancia',</v>
      </c>
      <c r="V87" s="43" t="str">
        <f t="shared" ref="V87" si="149">IF(K87="null","null",K87)&amp;","</f>
        <v>0,</v>
      </c>
      <c r="W87" s="43" t="str">
        <f t="shared" ref="W87" si="150">IF(L87="null","null",L87)&amp;")"</f>
        <v>3)</v>
      </c>
      <c r="X87" s="43" t="str">
        <f t="shared" ref="X87" si="151">A87&amp;" "&amp;M87&amp;N87&amp;O87&amp;P87&amp;Q87&amp;R87&amp;S87&amp;T87&amp;U87&amp;V87&amp;W87</f>
        <v>INSERT INTO MenuNav (Id,Titulo,Descripcion,Url,Area,Controller,Action,MenuId,Aplicacion,IsPublic, Orden) VALUES ( 76,'Admin. Solicitudes','Solicitudes de Crédito','/','Admin','AdminCredito','NO_ACTION',null,'Cooperancia',0,3)</v>
      </c>
      <c r="Y87" s="5"/>
    </row>
    <row r="88" spans="1:25" x14ac:dyDescent="0.25">
      <c r="A88" s="43" t="s">
        <v>162</v>
      </c>
      <c r="B88" s="48">
        <v>77</v>
      </c>
      <c r="C88" s="48" t="s">
        <v>1067</v>
      </c>
      <c r="D88" s="48" t="s">
        <v>1067</v>
      </c>
      <c r="E88" s="48" t="s">
        <v>42</v>
      </c>
      <c r="F88" s="48" t="s">
        <v>1</v>
      </c>
      <c r="G88" s="48" t="s">
        <v>1064</v>
      </c>
      <c r="H88" s="48" t="s">
        <v>1038</v>
      </c>
      <c r="I88" s="43" t="s">
        <v>211</v>
      </c>
      <c r="J88" s="43" t="s">
        <v>37</v>
      </c>
      <c r="K88" s="43">
        <v>0</v>
      </c>
      <c r="L88" s="43">
        <v>5</v>
      </c>
      <c r="M88" s="43" t="str">
        <f>IF(B88="null",null,B88)&amp;","</f>
        <v>77,</v>
      </c>
      <c r="N88" s="43" t="str">
        <f t="shared" ref="N88:N92" si="152">IF(C88="null","null","'"&amp;C88&amp;"'")&amp;","</f>
        <v>'Visitantes',</v>
      </c>
      <c r="O88" s="43" t="str">
        <f t="shared" ref="O88:O92" si="153">IF(D88="null","null","'"&amp;D88&amp;"'")&amp;","</f>
        <v>'Visitantes',</v>
      </c>
      <c r="P88" s="43" t="str">
        <f t="shared" ref="P88:P92" si="154">IF(E88="null","null","'"&amp;E88&amp;"'")&amp;","</f>
        <v>'/',</v>
      </c>
      <c r="Q88" s="43" t="str">
        <f t="shared" ref="Q88:Q92" si="155">IF(F88="null","null","'"&amp;F88&amp;"'")&amp;","</f>
        <v>'Admin',</v>
      </c>
      <c r="R88" s="43" t="str">
        <f t="shared" ref="R88:R92" si="156">IF(G88="null","null","'"&amp;G88&amp;"'")&amp;","</f>
        <v>'AdminCredito',</v>
      </c>
      <c r="S88" s="43" t="str">
        <f t="shared" ref="S88:S92" si="157">IF(H88="null","null","'"&amp;H88&amp;"'")&amp;","</f>
        <v>'NO_ACTION',</v>
      </c>
      <c r="T88" s="43" t="str">
        <f>IF(I88="null","null",I88)&amp;","</f>
        <v>null,</v>
      </c>
      <c r="U88" s="43" t="str">
        <f t="shared" ref="U88:U92" si="158">IF(J88="null","null","'"&amp;J88&amp;"',")</f>
        <v>'Cooperancia',</v>
      </c>
      <c r="V88" s="43" t="str">
        <f t="shared" ref="V88:V92" si="159">IF(K88="null","null",K88)&amp;","</f>
        <v>0,</v>
      </c>
      <c r="W88" s="43" t="str">
        <f t="shared" ref="W88:W92" si="160">IF(L88="null","null",L88)&amp;")"</f>
        <v>5)</v>
      </c>
      <c r="X88" s="43" t="str">
        <f t="shared" ref="X88:X92" si="161">A88&amp;" "&amp;M88&amp;N88&amp;O88&amp;P88&amp;Q88&amp;R88&amp;S88&amp;T88&amp;U88&amp;V88&amp;W88</f>
        <v>INSERT INTO MenuNav (Id,Titulo,Descripcion,Url,Area,Controller,Action,MenuId,Aplicacion,IsPublic, Orden) VALUES ( 77,'Visitantes','Visitantes','/','Admin','AdminCredito','NO_ACTION',null,'Cooperancia',0,5)</v>
      </c>
      <c r="Y88" s="5"/>
    </row>
    <row r="89" spans="1:25" x14ac:dyDescent="0.25">
      <c r="A89" s="43" t="s">
        <v>162</v>
      </c>
      <c r="B89" s="19">
        <v>78</v>
      </c>
      <c r="C89" s="19" t="s">
        <v>1206</v>
      </c>
      <c r="D89" s="19" t="s">
        <v>1062</v>
      </c>
      <c r="E89" s="19" t="s">
        <v>42</v>
      </c>
      <c r="F89" s="19" t="s">
        <v>1</v>
      </c>
      <c r="G89" s="19" t="s">
        <v>1064</v>
      </c>
      <c r="H89" s="19" t="s">
        <v>1038</v>
      </c>
      <c r="I89" s="43" t="s">
        <v>211</v>
      </c>
      <c r="J89" s="43" t="s">
        <v>37</v>
      </c>
      <c r="K89" s="43">
        <v>0</v>
      </c>
      <c r="L89" s="43">
        <v>2</v>
      </c>
      <c r="M89" s="43" t="str">
        <f>IF(B89="null",null,B89)&amp;","</f>
        <v>78,</v>
      </c>
      <c r="N89" s="43" t="str">
        <f t="shared" si="152"/>
        <v>'Ver Solicitudes',</v>
      </c>
      <c r="O89" s="43" t="str">
        <f t="shared" si="153"/>
        <v>'Solicitudes',</v>
      </c>
      <c r="P89" s="43" t="str">
        <f t="shared" si="154"/>
        <v>'/',</v>
      </c>
      <c r="Q89" s="43" t="str">
        <f t="shared" si="155"/>
        <v>'Admin',</v>
      </c>
      <c r="R89" s="43" t="str">
        <f t="shared" si="156"/>
        <v>'AdminCredito',</v>
      </c>
      <c r="S89" s="43" t="str">
        <f t="shared" si="157"/>
        <v>'NO_ACTION',</v>
      </c>
      <c r="T89" s="43" t="str">
        <f t="shared" ref="T89:T140" si="162">IF(I89="null","null",I89)&amp;","</f>
        <v>null,</v>
      </c>
      <c r="U89" s="43" t="str">
        <f t="shared" si="158"/>
        <v>'Cooperancia',</v>
      </c>
      <c r="V89" s="43" t="str">
        <f t="shared" si="159"/>
        <v>0,</v>
      </c>
      <c r="W89" s="43" t="str">
        <f t="shared" si="160"/>
        <v>2)</v>
      </c>
      <c r="X89" s="43" t="str">
        <f t="shared" si="161"/>
        <v>INSERT INTO MenuNav (Id,Titulo,Descripcion,Url,Area,Controller,Action,MenuId,Aplicacion,IsPublic, Orden) VALUES ( 78,'Ver Solicitudes','Solicitudes','/','Admin','AdminCredito','NO_ACTION',null,'Cooperancia',0,2)</v>
      </c>
      <c r="Y89" s="5"/>
    </row>
    <row r="90" spans="1:25" x14ac:dyDescent="0.25">
      <c r="A90" s="43" t="s">
        <v>162</v>
      </c>
      <c r="B90" s="127">
        <v>79</v>
      </c>
      <c r="C90" s="127" t="s">
        <v>1258</v>
      </c>
      <c r="D90" s="127" t="s">
        <v>32</v>
      </c>
      <c r="E90" s="127" t="s">
        <v>42</v>
      </c>
      <c r="F90" s="127" t="s">
        <v>1</v>
      </c>
      <c r="G90" s="127" t="s">
        <v>1259</v>
      </c>
      <c r="H90" s="127" t="s">
        <v>1038</v>
      </c>
      <c r="I90" s="127" t="s">
        <v>211</v>
      </c>
      <c r="J90" s="127" t="s">
        <v>37</v>
      </c>
      <c r="K90" s="127">
        <v>0</v>
      </c>
      <c r="L90" s="127">
        <v>3</v>
      </c>
      <c r="M90" s="127" t="str">
        <f>IF(B90="null",null,B90)&amp;","</f>
        <v>79,</v>
      </c>
      <c r="N90" s="127" t="str">
        <f t="shared" si="152"/>
        <v>'Admin. Subastas',</v>
      </c>
      <c r="O90" s="127" t="str">
        <f t="shared" si="153"/>
        <v>'Subastas',</v>
      </c>
      <c r="P90" s="127" t="str">
        <f t="shared" si="154"/>
        <v>'/',</v>
      </c>
      <c r="Q90" s="127" t="str">
        <f t="shared" si="155"/>
        <v>'Admin',</v>
      </c>
      <c r="R90" s="127" t="str">
        <f t="shared" si="156"/>
        <v>'AdminSubasta',</v>
      </c>
      <c r="S90" s="127" t="str">
        <f t="shared" si="157"/>
        <v>'NO_ACTION',</v>
      </c>
      <c r="T90" s="127" t="str">
        <f t="shared" si="162"/>
        <v>null,</v>
      </c>
      <c r="U90" s="127" t="str">
        <f t="shared" si="158"/>
        <v>'Cooperancia',</v>
      </c>
      <c r="V90" s="127" t="str">
        <f t="shared" si="159"/>
        <v>0,</v>
      </c>
      <c r="W90" s="127" t="str">
        <f t="shared" si="160"/>
        <v>3)</v>
      </c>
      <c r="X90" s="127" t="str">
        <f t="shared" si="161"/>
        <v>INSERT INTO MenuNav (Id,Titulo,Descripcion,Url,Area,Controller,Action,MenuId,Aplicacion,IsPublic, Orden) VALUES ( 79,'Admin. Subastas','Subastas','/','Admin','AdminSubasta','NO_ACTION',null,'Cooperancia',0,3)</v>
      </c>
      <c r="Y90" s="5"/>
    </row>
    <row r="91" spans="1:25" x14ac:dyDescent="0.25">
      <c r="A91" s="43" t="s">
        <v>162</v>
      </c>
      <c r="B91" s="23">
        <v>80</v>
      </c>
      <c r="C91" s="23" t="s">
        <v>1263</v>
      </c>
      <c r="D91" s="23" t="s">
        <v>1065</v>
      </c>
      <c r="E91" s="23" t="s">
        <v>42</v>
      </c>
      <c r="F91" s="23" t="s">
        <v>1</v>
      </c>
      <c r="G91" s="23" t="s">
        <v>1064</v>
      </c>
      <c r="H91" s="23" t="s">
        <v>1038</v>
      </c>
      <c r="I91" s="43" t="s">
        <v>211</v>
      </c>
      <c r="J91" s="43" t="s">
        <v>37</v>
      </c>
      <c r="K91" s="43">
        <v>0</v>
      </c>
      <c r="L91" s="43">
        <v>4</v>
      </c>
      <c r="M91" s="43" t="str">
        <f>IF(B91="null",null,B91)&amp;","</f>
        <v>80,</v>
      </c>
      <c r="N91" s="43" t="str">
        <f t="shared" si="152"/>
        <v>'Admin. Clientes',</v>
      </c>
      <c r="O91" s="43" t="str">
        <f t="shared" si="153"/>
        <v>'Clientes',</v>
      </c>
      <c r="P91" s="43" t="str">
        <f t="shared" si="154"/>
        <v>'/',</v>
      </c>
      <c r="Q91" s="43" t="str">
        <f t="shared" si="155"/>
        <v>'Admin',</v>
      </c>
      <c r="R91" s="43" t="str">
        <f t="shared" si="156"/>
        <v>'AdminCredito',</v>
      </c>
      <c r="S91" s="43" t="str">
        <f t="shared" si="157"/>
        <v>'NO_ACTION',</v>
      </c>
      <c r="T91" s="43" t="str">
        <f t="shared" si="162"/>
        <v>null,</v>
      </c>
      <c r="U91" s="43" t="str">
        <f t="shared" si="158"/>
        <v>'Cooperancia',</v>
      </c>
      <c r="V91" s="43" t="str">
        <f t="shared" si="159"/>
        <v>0,</v>
      </c>
      <c r="W91" s="43" t="str">
        <f t="shared" si="160"/>
        <v>4)</v>
      </c>
      <c r="X91" s="43" t="str">
        <f t="shared" si="161"/>
        <v>INSERT INTO MenuNav (Id,Titulo,Descripcion,Url,Area,Controller,Action,MenuId,Aplicacion,IsPublic, Orden) VALUES ( 80,'Admin. Clientes','Clientes','/','Admin','AdminCredito','NO_ACTION',null,'Cooperancia',0,4)</v>
      </c>
      <c r="Y91" s="5"/>
    </row>
    <row r="92" spans="1:25" x14ac:dyDescent="0.25">
      <c r="A92" s="43" t="s">
        <v>162</v>
      </c>
      <c r="B92" s="7">
        <v>81</v>
      </c>
      <c r="C92" s="7" t="s">
        <v>1261</v>
      </c>
      <c r="D92" s="7" t="s">
        <v>72</v>
      </c>
      <c r="E92" s="7" t="s">
        <v>42</v>
      </c>
      <c r="F92" s="7" t="s">
        <v>1</v>
      </c>
      <c r="G92" s="7" t="s">
        <v>1064</v>
      </c>
      <c r="H92" s="7" t="s">
        <v>1038</v>
      </c>
      <c r="I92" s="43" t="s">
        <v>211</v>
      </c>
      <c r="J92" s="43" t="s">
        <v>37</v>
      </c>
      <c r="K92" s="43">
        <v>0</v>
      </c>
      <c r="L92" s="43">
        <v>6</v>
      </c>
      <c r="M92" s="43" t="str">
        <f>IF(B92="null",null,B92)&amp;","</f>
        <v>81,</v>
      </c>
      <c r="N92" s="43" t="str">
        <f t="shared" si="152"/>
        <v>'Admin. Préstamos',</v>
      </c>
      <c r="O92" s="43" t="str">
        <f t="shared" si="153"/>
        <v>'Préstamos',</v>
      </c>
      <c r="P92" s="43" t="str">
        <f t="shared" si="154"/>
        <v>'/',</v>
      </c>
      <c r="Q92" s="43" t="str">
        <f t="shared" si="155"/>
        <v>'Admin',</v>
      </c>
      <c r="R92" s="43" t="str">
        <f t="shared" si="156"/>
        <v>'AdminCredito',</v>
      </c>
      <c r="S92" s="43" t="str">
        <f t="shared" si="157"/>
        <v>'NO_ACTION',</v>
      </c>
      <c r="T92" s="43" t="str">
        <f t="shared" si="162"/>
        <v>null,</v>
      </c>
      <c r="U92" s="43" t="str">
        <f t="shared" si="158"/>
        <v>'Cooperancia',</v>
      </c>
      <c r="V92" s="43" t="str">
        <f t="shared" si="159"/>
        <v>0,</v>
      </c>
      <c r="W92" s="43" t="str">
        <f t="shared" si="160"/>
        <v>6)</v>
      </c>
      <c r="X92" s="43" t="str">
        <f t="shared" si="161"/>
        <v>INSERT INTO MenuNav (Id,Titulo,Descripcion,Url,Area,Controller,Action,MenuId,Aplicacion,IsPublic, Orden) VALUES ( 81,'Admin. Préstamos','Préstamos','/','Admin','AdminCredito','NO_ACTION',null,'Cooperancia',0,6)</v>
      </c>
      <c r="Y92" s="5"/>
    </row>
    <row r="93" spans="1:25" x14ac:dyDescent="0.25">
      <c r="A93" s="43" t="s">
        <v>162</v>
      </c>
      <c r="B93" s="48">
        <v>82</v>
      </c>
      <c r="C93" s="48" t="s">
        <v>1085</v>
      </c>
      <c r="D93" s="48" t="s">
        <v>72</v>
      </c>
      <c r="E93" s="48" t="s">
        <v>1068</v>
      </c>
      <c r="F93" s="48" t="s">
        <v>1</v>
      </c>
      <c r="G93" s="48" t="s">
        <v>1064</v>
      </c>
      <c r="H93" s="48" t="s">
        <v>1033</v>
      </c>
      <c r="I93" s="48">
        <v>77</v>
      </c>
      <c r="J93" s="48" t="s">
        <v>37</v>
      </c>
      <c r="K93" s="48">
        <v>0</v>
      </c>
      <c r="L93" s="48">
        <v>1</v>
      </c>
      <c r="M93" s="48" t="str">
        <f>IF(B93="null",null,B93)&amp;","</f>
        <v>82,</v>
      </c>
      <c r="N93" s="48" t="str">
        <f t="shared" ref="N93:N95" si="163">IF(C93="null","null","'"&amp;C93&amp;"'")&amp;","</f>
        <v>'Ingresados',</v>
      </c>
      <c r="O93" s="48" t="str">
        <f t="shared" ref="O93:O95" si="164">IF(D93="null","null","'"&amp;D93&amp;"'")&amp;","</f>
        <v>'Préstamos',</v>
      </c>
      <c r="P93" s="48" t="str">
        <f t="shared" ref="P93:P95" si="165">IF(E93="null","null","'"&amp;E93&amp;"'")&amp;","</f>
        <v>'/Admin/C/',</v>
      </c>
      <c r="Q93" s="48" t="str">
        <f t="shared" ref="Q93:Q95" si="166">IF(F93="null","null","'"&amp;F93&amp;"'")&amp;","</f>
        <v>'Admin',</v>
      </c>
      <c r="R93" s="48" t="str">
        <f t="shared" ref="R93:R95" si="167">IF(G93="null","null","'"&amp;G93&amp;"'")&amp;","</f>
        <v>'AdminCredito',</v>
      </c>
      <c r="S93" s="48" t="str">
        <f t="shared" ref="S93:S95" si="168">IF(H93="null","null","'"&amp;H93&amp;"'")&amp;","</f>
        <v>'CreateIngreso',</v>
      </c>
      <c r="T93" s="48" t="str">
        <f t="shared" si="162"/>
        <v>77,</v>
      </c>
      <c r="U93" s="48" t="str">
        <f t="shared" ref="U93:U95" si="169">IF(J93="null","null","'"&amp;J93&amp;"',")</f>
        <v>'Cooperancia',</v>
      </c>
      <c r="V93" s="48" t="str">
        <f t="shared" ref="V93:V95" si="170">IF(K93="null","null",K93)&amp;","</f>
        <v>0,</v>
      </c>
      <c r="W93" s="48" t="str">
        <f t="shared" ref="W93:W95" si="171">IF(L93="null","null",L93)&amp;")"</f>
        <v>1)</v>
      </c>
      <c r="X93" s="48" t="str">
        <f t="shared" ref="X93:X95" si="172">A93&amp;" "&amp;M93&amp;N93&amp;O93&amp;P93&amp;Q93&amp;R93&amp;S93&amp;T93&amp;U93&amp;V93&amp;W93</f>
        <v>INSERT INTO MenuNav (Id,Titulo,Descripcion,Url,Area,Controller,Action,MenuId,Aplicacion,IsPublic, Orden) VALUES ( 82,'Ingresados','Préstamos','/Admin/C/','Admin','AdminCredito','CreateIngreso',77,'Cooperancia',0,1)</v>
      </c>
      <c r="Y93" s="5"/>
    </row>
    <row r="94" spans="1:25" x14ac:dyDescent="0.25">
      <c r="A94" s="43" t="s">
        <v>162</v>
      </c>
      <c r="B94" s="48">
        <v>83</v>
      </c>
      <c r="C94" s="48" t="s">
        <v>529</v>
      </c>
      <c r="D94" s="48" t="s">
        <v>72</v>
      </c>
      <c r="E94" s="48" t="s">
        <v>1068</v>
      </c>
      <c r="F94" s="48" t="s">
        <v>1</v>
      </c>
      <c r="G94" s="48" t="s">
        <v>1064</v>
      </c>
      <c r="H94" s="48" t="s">
        <v>1033</v>
      </c>
      <c r="I94" s="48">
        <v>77</v>
      </c>
      <c r="J94" s="48" t="s">
        <v>37</v>
      </c>
      <c r="K94" s="48">
        <v>0</v>
      </c>
      <c r="L94" s="48">
        <v>2</v>
      </c>
      <c r="M94" s="48" t="str">
        <f>IF(B94="null",null,B94)&amp;","</f>
        <v>83,</v>
      </c>
      <c r="N94" s="48" t="str">
        <f t="shared" si="163"/>
        <v>'Pendiente de Validación',</v>
      </c>
      <c r="O94" s="48" t="str">
        <f t="shared" si="164"/>
        <v>'Préstamos',</v>
      </c>
      <c r="P94" s="48" t="str">
        <f t="shared" si="165"/>
        <v>'/Admin/C/',</v>
      </c>
      <c r="Q94" s="48" t="str">
        <f t="shared" si="166"/>
        <v>'Admin',</v>
      </c>
      <c r="R94" s="48" t="str">
        <f t="shared" si="167"/>
        <v>'AdminCredito',</v>
      </c>
      <c r="S94" s="48" t="str">
        <f t="shared" si="168"/>
        <v>'CreateIngreso',</v>
      </c>
      <c r="T94" s="48" t="str">
        <f t="shared" si="162"/>
        <v>77,</v>
      </c>
      <c r="U94" s="48" t="str">
        <f t="shared" si="169"/>
        <v>'Cooperancia',</v>
      </c>
      <c r="V94" s="48" t="str">
        <f t="shared" si="170"/>
        <v>0,</v>
      </c>
      <c r="W94" s="48" t="str">
        <f t="shared" si="171"/>
        <v>2)</v>
      </c>
      <c r="X94" s="48" t="str">
        <f t="shared" si="172"/>
        <v>INSERT INTO MenuNav (Id,Titulo,Descripcion,Url,Area,Controller,Action,MenuId,Aplicacion,IsPublic, Orden) VALUES ( 83,'Pendiente de Validación','Préstamos','/Admin/C/','Admin','AdminCredito','CreateIngreso',77,'Cooperancia',0,2)</v>
      </c>
      <c r="Y94" s="5"/>
    </row>
    <row r="95" spans="1:25" x14ac:dyDescent="0.25">
      <c r="A95" s="43" t="s">
        <v>162</v>
      </c>
      <c r="B95" s="48">
        <v>84</v>
      </c>
      <c r="C95" s="48" t="s">
        <v>528</v>
      </c>
      <c r="D95" s="48" t="s">
        <v>72</v>
      </c>
      <c r="E95" s="48" t="s">
        <v>1068</v>
      </c>
      <c r="F95" s="48" t="s">
        <v>1</v>
      </c>
      <c r="G95" s="48" t="s">
        <v>1064</v>
      </c>
      <c r="H95" s="48" t="s">
        <v>1033</v>
      </c>
      <c r="I95" s="48">
        <v>77</v>
      </c>
      <c r="J95" s="48" t="s">
        <v>37</v>
      </c>
      <c r="K95" s="48">
        <v>0</v>
      </c>
      <c r="L95" s="48">
        <v>3</v>
      </c>
      <c r="M95" s="48" t="str">
        <f>IF(B95="null",null,B95)&amp;","</f>
        <v>84,</v>
      </c>
      <c r="N95" s="48" t="str">
        <f t="shared" si="163"/>
        <v>'Validado',</v>
      </c>
      <c r="O95" s="48" t="str">
        <f t="shared" si="164"/>
        <v>'Préstamos',</v>
      </c>
      <c r="P95" s="48" t="str">
        <f t="shared" si="165"/>
        <v>'/Admin/C/',</v>
      </c>
      <c r="Q95" s="48" t="str">
        <f t="shared" si="166"/>
        <v>'Admin',</v>
      </c>
      <c r="R95" s="48" t="str">
        <f t="shared" si="167"/>
        <v>'AdminCredito',</v>
      </c>
      <c r="S95" s="48" t="str">
        <f t="shared" si="168"/>
        <v>'CreateIngreso',</v>
      </c>
      <c r="T95" s="48" t="str">
        <f t="shared" si="162"/>
        <v>77,</v>
      </c>
      <c r="U95" s="48" t="str">
        <f t="shared" si="169"/>
        <v>'Cooperancia',</v>
      </c>
      <c r="V95" s="48" t="str">
        <f t="shared" si="170"/>
        <v>0,</v>
      </c>
      <c r="W95" s="48" t="str">
        <f t="shared" si="171"/>
        <v>3)</v>
      </c>
      <c r="X95" s="48" t="str">
        <f t="shared" si="172"/>
        <v>INSERT INTO MenuNav (Id,Titulo,Descripcion,Url,Area,Controller,Action,MenuId,Aplicacion,IsPublic, Orden) VALUES ( 84,'Validado','Préstamos','/Admin/C/','Admin','AdminCredito','CreateIngreso',77,'Cooperancia',0,3)</v>
      </c>
      <c r="Y95" s="5"/>
    </row>
    <row r="96" spans="1:25" x14ac:dyDescent="0.25">
      <c r="A96" s="43" t="s">
        <v>162</v>
      </c>
      <c r="B96" s="48">
        <v>85</v>
      </c>
      <c r="C96" s="48" t="s">
        <v>1093</v>
      </c>
      <c r="D96" s="48" t="s">
        <v>72</v>
      </c>
      <c r="E96" s="48" t="s">
        <v>1068</v>
      </c>
      <c r="F96" s="48" t="s">
        <v>1</v>
      </c>
      <c r="G96" s="48" t="s">
        <v>1064</v>
      </c>
      <c r="H96" s="48" t="s">
        <v>1033</v>
      </c>
      <c r="I96" s="48">
        <v>77</v>
      </c>
      <c r="J96" s="48" t="s">
        <v>37</v>
      </c>
      <c r="K96" s="48">
        <v>0</v>
      </c>
      <c r="L96" s="48">
        <v>4</v>
      </c>
      <c r="M96" s="48" t="str">
        <f>IF(B96="null",null,B96)&amp;","</f>
        <v>85,</v>
      </c>
      <c r="N96" s="48" t="str">
        <f t="shared" ref="N96:N98" si="173">IF(C96="null","null","'"&amp;C96&amp;"'")&amp;","</f>
        <v>'Validar',</v>
      </c>
      <c r="O96" s="48" t="str">
        <f t="shared" ref="O96:O98" si="174">IF(D96="null","null","'"&amp;D96&amp;"'")&amp;","</f>
        <v>'Préstamos',</v>
      </c>
      <c r="P96" s="48" t="str">
        <f t="shared" ref="P96:P98" si="175">IF(E96="null","null","'"&amp;E96&amp;"'")&amp;","</f>
        <v>'/Admin/C/',</v>
      </c>
      <c r="Q96" s="48" t="str">
        <f t="shared" ref="Q96:Q98" si="176">IF(F96="null","null","'"&amp;F96&amp;"'")&amp;","</f>
        <v>'Admin',</v>
      </c>
      <c r="R96" s="48" t="str">
        <f t="shared" ref="R96:R98" si="177">IF(G96="null","null","'"&amp;G96&amp;"'")&amp;","</f>
        <v>'AdminCredito',</v>
      </c>
      <c r="S96" s="48" t="str">
        <f t="shared" ref="S96:S98" si="178">IF(H96="null","null","'"&amp;H96&amp;"'")&amp;","</f>
        <v>'CreateIngreso',</v>
      </c>
      <c r="T96" s="48" t="str">
        <f t="shared" si="162"/>
        <v>77,</v>
      </c>
      <c r="U96" s="48" t="str">
        <f t="shared" ref="U96:U98" si="179">IF(J96="null","null","'"&amp;J96&amp;"',")</f>
        <v>'Cooperancia',</v>
      </c>
      <c r="V96" s="48" t="str">
        <f t="shared" ref="V96:V98" si="180">IF(K96="null","null",K96)&amp;","</f>
        <v>0,</v>
      </c>
      <c r="W96" s="48" t="str">
        <f t="shared" ref="W96:W98" si="181">IF(L96="null","null",L96)&amp;")"</f>
        <v>4)</v>
      </c>
      <c r="X96" s="48" t="str">
        <f t="shared" ref="X96:X98" si="182">A96&amp;" "&amp;M96&amp;N96&amp;O96&amp;P96&amp;Q96&amp;R96&amp;S96&amp;T96&amp;U96&amp;V96&amp;W96</f>
        <v>INSERT INTO MenuNav (Id,Titulo,Descripcion,Url,Area,Controller,Action,MenuId,Aplicacion,IsPublic, Orden) VALUES ( 85,'Validar','Préstamos','/Admin/C/','Admin','AdminCredito','CreateIngreso',77,'Cooperancia',0,4)</v>
      </c>
      <c r="Y96" s="5"/>
    </row>
    <row r="97" spans="1:24" x14ac:dyDescent="0.25">
      <c r="A97" s="43" t="s">
        <v>162</v>
      </c>
      <c r="B97" s="19">
        <v>86</v>
      </c>
      <c r="C97" s="19" t="s">
        <v>1078</v>
      </c>
      <c r="D97" s="19" t="s">
        <v>1066</v>
      </c>
      <c r="E97" s="19" t="s">
        <v>1095</v>
      </c>
      <c r="F97" s="19" t="s">
        <v>1</v>
      </c>
      <c r="G97" s="19" t="s">
        <v>1064</v>
      </c>
      <c r="H97" s="19" t="s">
        <v>1152</v>
      </c>
      <c r="I97" s="19">
        <v>78</v>
      </c>
      <c r="J97" s="19" t="s">
        <v>37</v>
      </c>
      <c r="K97" s="19">
        <v>0</v>
      </c>
      <c r="L97" s="19">
        <v>1</v>
      </c>
      <c r="M97" s="19" t="str">
        <f>IF(B97="null",null,B97)&amp;","</f>
        <v>86,</v>
      </c>
      <c r="N97" s="19" t="str">
        <f t="shared" si="173"/>
        <v>'Ingresadas',</v>
      </c>
      <c r="O97" s="19" t="str">
        <f t="shared" si="174"/>
        <v>'Solicitudes Ingresadas',</v>
      </c>
      <c r="P97" s="19" t="str">
        <f t="shared" si="175"/>
        <v>'/Admin/C/Solicitud/L/Ingresado',</v>
      </c>
      <c r="Q97" s="19" t="str">
        <f t="shared" si="176"/>
        <v>'Admin',</v>
      </c>
      <c r="R97" s="19" t="str">
        <f t="shared" si="177"/>
        <v>'AdminCredito',</v>
      </c>
      <c r="S97" s="19" t="str">
        <f t="shared" si="178"/>
        <v>'ListCredSolicitud',</v>
      </c>
      <c r="T97" s="19" t="str">
        <f t="shared" si="162"/>
        <v>78,</v>
      </c>
      <c r="U97" s="19" t="str">
        <f t="shared" si="179"/>
        <v>'Cooperancia',</v>
      </c>
      <c r="V97" s="19" t="str">
        <f t="shared" si="180"/>
        <v>0,</v>
      </c>
      <c r="W97" s="19" t="str">
        <f t="shared" si="181"/>
        <v>1)</v>
      </c>
      <c r="X97" s="19" t="str">
        <f t="shared" si="182"/>
        <v>INSERT INTO MenuNav (Id,Titulo,Descripcion,Url,Area,Controller,Action,MenuId,Aplicacion,IsPublic, Orden) VALUES ( 86,'Ingresadas','Solicitudes Ingresadas','/Admin/C/Solicitud/L/Ingresado','Admin','AdminCredito','ListCredSolicitud',78,'Cooperancia',0,1)</v>
      </c>
    </row>
    <row r="98" spans="1:24" x14ac:dyDescent="0.25">
      <c r="A98" s="43" t="s">
        <v>162</v>
      </c>
      <c r="B98" s="19">
        <v>87</v>
      </c>
      <c r="C98" s="19" t="s">
        <v>1087</v>
      </c>
      <c r="D98" s="19" t="s">
        <v>1069</v>
      </c>
      <c r="E98" s="19" t="s">
        <v>1098</v>
      </c>
      <c r="F98" s="19" t="s">
        <v>1</v>
      </c>
      <c r="G98" s="19" t="s">
        <v>1064</v>
      </c>
      <c r="H98" s="19" t="s">
        <v>1152</v>
      </c>
      <c r="I98" s="19">
        <v>78</v>
      </c>
      <c r="J98" s="19" t="s">
        <v>37</v>
      </c>
      <c r="K98" s="19">
        <v>0</v>
      </c>
      <c r="L98" s="19">
        <v>2</v>
      </c>
      <c r="M98" s="19" t="str">
        <f>IF(B98="null",null,B98)&amp;","</f>
        <v>87,</v>
      </c>
      <c r="N98" s="19" t="str">
        <f t="shared" si="173"/>
        <v>'Pendientes de Documentación',</v>
      </c>
      <c r="O98" s="19" t="str">
        <f t="shared" si="174"/>
        <v>'Solicitudes Pend. Apro',</v>
      </c>
      <c r="P98" s="19" t="str">
        <f t="shared" si="175"/>
        <v>'/Admin/C/Solicitud/L/Pendiente_de_Documentacion',</v>
      </c>
      <c r="Q98" s="19" t="str">
        <f t="shared" si="176"/>
        <v>'Admin',</v>
      </c>
      <c r="R98" s="19" t="str">
        <f t="shared" si="177"/>
        <v>'AdminCredito',</v>
      </c>
      <c r="S98" s="19" t="str">
        <f t="shared" si="178"/>
        <v>'ListCredSolicitud',</v>
      </c>
      <c r="T98" s="19" t="str">
        <f t="shared" si="162"/>
        <v>78,</v>
      </c>
      <c r="U98" s="19" t="str">
        <f t="shared" si="179"/>
        <v>'Cooperancia',</v>
      </c>
      <c r="V98" s="19" t="str">
        <f t="shared" si="180"/>
        <v>0,</v>
      </c>
      <c r="W98" s="19" t="str">
        <f t="shared" si="181"/>
        <v>2)</v>
      </c>
      <c r="X98" s="19" t="str">
        <f t="shared" si="182"/>
        <v>INSERT INTO MenuNav (Id,Titulo,Descripcion,Url,Area,Controller,Action,MenuId,Aplicacion,IsPublic, Orden) VALUES ( 87,'Pendientes de Documentación','Solicitudes Pend. Apro','/Admin/C/Solicitud/L/Pendiente_de_Documentacion','Admin','AdminCredito','ListCredSolicitud',78,'Cooperancia',0,2)</v>
      </c>
    </row>
    <row r="99" spans="1:24" x14ac:dyDescent="0.25">
      <c r="A99" s="43" t="s">
        <v>162</v>
      </c>
      <c r="B99" s="19">
        <v>88</v>
      </c>
      <c r="C99" s="19" t="s">
        <v>1086</v>
      </c>
      <c r="D99" s="19" t="s">
        <v>1070</v>
      </c>
      <c r="E99" s="19" t="s">
        <v>1096</v>
      </c>
      <c r="F99" s="19" t="s">
        <v>1</v>
      </c>
      <c r="G99" s="19" t="s">
        <v>1064</v>
      </c>
      <c r="H99" s="19" t="s">
        <v>1152</v>
      </c>
      <c r="I99" s="19">
        <v>78</v>
      </c>
      <c r="J99" s="19" t="s">
        <v>37</v>
      </c>
      <c r="K99" s="19">
        <v>0</v>
      </c>
      <c r="L99" s="19">
        <v>3</v>
      </c>
      <c r="M99" s="19" t="str">
        <f>IF(B99="null",null,B99)&amp;","</f>
        <v>88,</v>
      </c>
      <c r="N99" s="19" t="str">
        <f t="shared" ref="N99:N109" si="183">IF(C99="null","null","'"&amp;C99&amp;"'")&amp;","</f>
        <v>'Pendientes de Aprobación',</v>
      </c>
      <c r="O99" s="19" t="str">
        <f t="shared" ref="O99:O109" si="184">IF(D99="null","null","'"&amp;D99&amp;"'")&amp;","</f>
        <v>'Solicitudes Aprobadas',</v>
      </c>
      <c r="P99" s="19" t="str">
        <f t="shared" ref="P99:P109" si="185">IF(E99="null","null","'"&amp;E99&amp;"'")&amp;","</f>
        <v>'/Admin/C/Solicitud/L/Pendiente_de_Aprobacion',</v>
      </c>
      <c r="Q99" s="19" t="str">
        <f t="shared" ref="Q99:Q109" si="186">IF(F99="null","null","'"&amp;F99&amp;"'")&amp;","</f>
        <v>'Admin',</v>
      </c>
      <c r="R99" s="19" t="str">
        <f t="shared" ref="R99:R109" si="187">IF(G99="null","null","'"&amp;G99&amp;"'")&amp;","</f>
        <v>'AdminCredito',</v>
      </c>
      <c r="S99" s="19" t="str">
        <f t="shared" ref="S99:S109" si="188">IF(H99="null","null","'"&amp;H99&amp;"'")&amp;","</f>
        <v>'ListCredSolicitud',</v>
      </c>
      <c r="T99" s="19" t="str">
        <f t="shared" si="162"/>
        <v>78,</v>
      </c>
      <c r="U99" s="19" t="str">
        <f t="shared" ref="U99:U109" si="189">IF(J99="null","null","'"&amp;J99&amp;"',")</f>
        <v>'Cooperancia',</v>
      </c>
      <c r="V99" s="19" t="str">
        <f t="shared" ref="V99:V109" si="190">IF(K99="null","null",K99)&amp;","</f>
        <v>0,</v>
      </c>
      <c r="W99" s="19" t="str">
        <f t="shared" ref="W99:W109" si="191">IF(L99="null","null",L99)&amp;")"</f>
        <v>3)</v>
      </c>
      <c r="X99" s="19" t="str">
        <f t="shared" ref="X99:X109" si="192">A99&amp;" "&amp;M99&amp;N99&amp;O99&amp;P99&amp;Q99&amp;R99&amp;S99&amp;T99&amp;U99&amp;V99&amp;W99</f>
        <v>INSERT INTO MenuNav (Id,Titulo,Descripcion,Url,Area,Controller,Action,MenuId,Aplicacion,IsPublic, Orden) VALUES ( 88,'Pendientes de Aprobación','Solicitudes Aprobadas','/Admin/C/Solicitud/L/Pendiente_de_Aprobacion','Admin','AdminCredito','ListCredSolicitud',78,'Cooperancia',0,3)</v>
      </c>
    </row>
    <row r="100" spans="1:24" x14ac:dyDescent="0.25">
      <c r="A100" s="43" t="s">
        <v>162</v>
      </c>
      <c r="B100" s="19">
        <v>89</v>
      </c>
      <c r="C100" s="19" t="s">
        <v>1079</v>
      </c>
      <c r="D100" s="19" t="s">
        <v>1071</v>
      </c>
      <c r="E100" s="19" t="s">
        <v>1097</v>
      </c>
      <c r="F100" s="19" t="s">
        <v>1</v>
      </c>
      <c r="G100" s="19" t="s">
        <v>1064</v>
      </c>
      <c r="H100" s="19" t="s">
        <v>1152</v>
      </c>
      <c r="I100" s="19">
        <v>78</v>
      </c>
      <c r="J100" s="19" t="s">
        <v>37</v>
      </c>
      <c r="K100" s="19">
        <v>0</v>
      </c>
      <c r="L100" s="19">
        <v>4</v>
      </c>
      <c r="M100" s="19" t="str">
        <f>IF(B100="null",null,B100)&amp;","</f>
        <v>89,</v>
      </c>
      <c r="N100" s="19" t="str">
        <f t="shared" si="183"/>
        <v>'Aprobadas',</v>
      </c>
      <c r="O100" s="19" t="str">
        <f t="shared" si="184"/>
        <v>'Solicitudes Pendiente de Docu.',</v>
      </c>
      <c r="P100" s="19" t="str">
        <f t="shared" si="185"/>
        <v>'/Admin/C/Solicitud/L/Aprobado',</v>
      </c>
      <c r="Q100" s="19" t="str">
        <f t="shared" si="186"/>
        <v>'Admin',</v>
      </c>
      <c r="R100" s="19" t="str">
        <f t="shared" si="187"/>
        <v>'AdminCredito',</v>
      </c>
      <c r="S100" s="19" t="str">
        <f t="shared" si="188"/>
        <v>'ListCredSolicitud',</v>
      </c>
      <c r="T100" s="19" t="str">
        <f t="shared" si="162"/>
        <v>78,</v>
      </c>
      <c r="U100" s="19" t="str">
        <f t="shared" si="189"/>
        <v>'Cooperancia',</v>
      </c>
      <c r="V100" s="19" t="str">
        <f t="shared" si="190"/>
        <v>0,</v>
      </c>
      <c r="W100" s="19" t="str">
        <f t="shared" si="191"/>
        <v>4)</v>
      </c>
      <c r="X100" s="19" t="str">
        <f t="shared" si="192"/>
        <v>INSERT INTO MenuNav (Id,Titulo,Descripcion,Url,Area,Controller,Action,MenuId,Aplicacion,IsPublic, Orden) VALUES ( 89,'Aprobadas','Solicitudes Pendiente de Docu.','/Admin/C/Solicitud/L/Aprobado','Admin','AdminCredito','ListCredSolicitud',78,'Cooperancia',0,4)</v>
      </c>
    </row>
    <row r="101" spans="1:24" x14ac:dyDescent="0.25">
      <c r="A101" s="43" t="s">
        <v>162</v>
      </c>
      <c r="B101" s="19">
        <v>90</v>
      </c>
      <c r="C101" s="19" t="s">
        <v>1080</v>
      </c>
      <c r="D101" s="19" t="s">
        <v>1072</v>
      </c>
      <c r="E101" s="19" t="s">
        <v>1099</v>
      </c>
      <c r="F101" s="19" t="s">
        <v>1</v>
      </c>
      <c r="G101" s="19" t="s">
        <v>1064</v>
      </c>
      <c r="H101" s="19" t="s">
        <v>1152</v>
      </c>
      <c r="I101" s="19">
        <v>78</v>
      </c>
      <c r="J101" s="19" t="s">
        <v>37</v>
      </c>
      <c r="K101" s="19">
        <v>0</v>
      </c>
      <c r="L101" s="19">
        <v>5</v>
      </c>
      <c r="M101" s="19" t="str">
        <f>IF(B101="null",null,B101)&amp;","</f>
        <v>90,</v>
      </c>
      <c r="N101" s="19" t="str">
        <f t="shared" si="183"/>
        <v>'En Subastas',</v>
      </c>
      <c r="O101" s="19" t="str">
        <f t="shared" si="184"/>
        <v>'Solicitudes En Subastas',</v>
      </c>
      <c r="P101" s="19" t="str">
        <f t="shared" si="185"/>
        <v>'/Admin/C/Solicitud/L/En_Subasta',</v>
      </c>
      <c r="Q101" s="19" t="str">
        <f t="shared" si="186"/>
        <v>'Admin',</v>
      </c>
      <c r="R101" s="19" t="str">
        <f t="shared" si="187"/>
        <v>'AdminCredito',</v>
      </c>
      <c r="S101" s="19" t="str">
        <f t="shared" si="188"/>
        <v>'ListCredSolicitud',</v>
      </c>
      <c r="T101" s="19" t="str">
        <f t="shared" si="162"/>
        <v>78,</v>
      </c>
      <c r="U101" s="19" t="str">
        <f t="shared" si="189"/>
        <v>'Cooperancia',</v>
      </c>
      <c r="V101" s="19" t="str">
        <f t="shared" si="190"/>
        <v>0,</v>
      </c>
      <c r="W101" s="19" t="str">
        <f t="shared" si="191"/>
        <v>5)</v>
      </c>
      <c r="X101" s="19" t="str">
        <f t="shared" si="192"/>
        <v>INSERT INTO MenuNav (Id,Titulo,Descripcion,Url,Area,Controller,Action,MenuId,Aplicacion,IsPublic, Orden) VALUES ( 90,'En Subastas','Solicitudes En Subastas','/Admin/C/Solicitud/L/En_Subasta','Admin','AdminCredito','ListCredSolicitud',78,'Cooperancia',0,5)</v>
      </c>
    </row>
    <row r="102" spans="1:24" x14ac:dyDescent="0.25">
      <c r="A102" s="43" t="s">
        <v>162</v>
      </c>
      <c r="B102" s="19">
        <v>91</v>
      </c>
      <c r="C102" s="19" t="s">
        <v>1081</v>
      </c>
      <c r="D102" s="19" t="s">
        <v>1073</v>
      </c>
      <c r="E102" s="19" t="s">
        <v>1100</v>
      </c>
      <c r="F102" s="19" t="s">
        <v>1</v>
      </c>
      <c r="G102" s="19" t="s">
        <v>1064</v>
      </c>
      <c r="H102" s="19" t="s">
        <v>1152</v>
      </c>
      <c r="I102" s="19">
        <v>78</v>
      </c>
      <c r="J102" s="19" t="s">
        <v>37</v>
      </c>
      <c r="K102" s="19">
        <v>0</v>
      </c>
      <c r="L102" s="19">
        <v>6</v>
      </c>
      <c r="M102" s="19" t="str">
        <f>IF(B102="null",null,B102)&amp;","</f>
        <v>91,</v>
      </c>
      <c r="N102" s="19" t="str">
        <f t="shared" si="183"/>
        <v>'Fondeadas',</v>
      </c>
      <c r="O102" s="19" t="str">
        <f t="shared" si="184"/>
        <v>'Solicitudes Fondeadas',</v>
      </c>
      <c r="P102" s="19" t="str">
        <f t="shared" si="185"/>
        <v>'/Admin/C/Solicitud/L/Fondeado',</v>
      </c>
      <c r="Q102" s="19" t="str">
        <f t="shared" si="186"/>
        <v>'Admin',</v>
      </c>
      <c r="R102" s="19" t="str">
        <f t="shared" si="187"/>
        <v>'AdminCredito',</v>
      </c>
      <c r="S102" s="19" t="str">
        <f t="shared" si="188"/>
        <v>'ListCredSolicitud',</v>
      </c>
      <c r="T102" s="19" t="str">
        <f t="shared" si="162"/>
        <v>78,</v>
      </c>
      <c r="U102" s="19" t="str">
        <f t="shared" si="189"/>
        <v>'Cooperancia',</v>
      </c>
      <c r="V102" s="19" t="str">
        <f t="shared" si="190"/>
        <v>0,</v>
      </c>
      <c r="W102" s="19" t="str">
        <f t="shared" si="191"/>
        <v>6)</v>
      </c>
      <c r="X102" s="19" t="str">
        <f t="shared" si="192"/>
        <v>INSERT INTO MenuNav (Id,Titulo,Descripcion,Url,Area,Controller,Action,MenuId,Aplicacion,IsPublic, Orden) VALUES ( 91,'Fondeadas','Solicitudes Fondeadas','/Admin/C/Solicitud/L/Fondeado','Admin','AdminCredito','ListCredSolicitud',78,'Cooperancia',0,6)</v>
      </c>
    </row>
    <row r="103" spans="1:24" x14ac:dyDescent="0.25">
      <c r="A103" s="43" t="s">
        <v>162</v>
      </c>
      <c r="B103" s="19">
        <v>92</v>
      </c>
      <c r="C103" s="19" t="s">
        <v>532</v>
      </c>
      <c r="D103" s="19" t="s">
        <v>1074</v>
      </c>
      <c r="E103" s="19" t="s">
        <v>1101</v>
      </c>
      <c r="F103" s="19" t="s">
        <v>1</v>
      </c>
      <c r="G103" s="19" t="s">
        <v>1064</v>
      </c>
      <c r="H103" s="19" t="s">
        <v>1152</v>
      </c>
      <c r="I103" s="19">
        <v>78</v>
      </c>
      <c r="J103" s="19" t="s">
        <v>37</v>
      </c>
      <c r="K103" s="19">
        <v>0</v>
      </c>
      <c r="L103" s="19">
        <v>7</v>
      </c>
      <c r="M103" s="19" t="str">
        <f>IF(B103="null",null,B103)&amp;","</f>
        <v>92,</v>
      </c>
      <c r="N103" s="19" t="str">
        <f t="shared" si="183"/>
        <v>'Pendiente de Acreditación',</v>
      </c>
      <c r="O103" s="19" t="str">
        <f t="shared" si="184"/>
        <v>'Solicitudes Pendiente de Acreditación',</v>
      </c>
      <c r="P103" s="19" t="str">
        <f t="shared" si="185"/>
        <v>'/Admin/C/Solicitud/L/Pendiente_de_Acreditacion',</v>
      </c>
      <c r="Q103" s="19" t="str">
        <f t="shared" si="186"/>
        <v>'Admin',</v>
      </c>
      <c r="R103" s="19" t="str">
        <f t="shared" si="187"/>
        <v>'AdminCredito',</v>
      </c>
      <c r="S103" s="19" t="str">
        <f t="shared" si="188"/>
        <v>'ListCredSolicitud',</v>
      </c>
      <c r="T103" s="19" t="str">
        <f t="shared" si="162"/>
        <v>78,</v>
      </c>
      <c r="U103" s="19" t="str">
        <f t="shared" si="189"/>
        <v>'Cooperancia',</v>
      </c>
      <c r="V103" s="19" t="str">
        <f t="shared" si="190"/>
        <v>0,</v>
      </c>
      <c r="W103" s="19" t="str">
        <f t="shared" si="191"/>
        <v>7)</v>
      </c>
      <c r="X103" s="19" t="str">
        <f t="shared" si="192"/>
        <v>INSERT INTO MenuNav (Id,Titulo,Descripcion,Url,Area,Controller,Action,MenuId,Aplicacion,IsPublic, Orden) VALUES ( 92,'Pendiente de Acreditación','Solicitudes Pendiente de Acreditación','/Admin/C/Solicitud/L/Pendiente_de_Acreditacion','Admin','AdminCredito','ListCredSolicitud',78,'Cooperancia',0,7)</v>
      </c>
    </row>
    <row r="104" spans="1:24" x14ac:dyDescent="0.25">
      <c r="A104" s="43" t="s">
        <v>162</v>
      </c>
      <c r="B104" s="19">
        <v>93</v>
      </c>
      <c r="C104" s="19" t="s">
        <v>1082</v>
      </c>
      <c r="D104" s="19" t="s">
        <v>1075</v>
      </c>
      <c r="E104" s="19" t="s">
        <v>1102</v>
      </c>
      <c r="F104" s="19" t="s">
        <v>1</v>
      </c>
      <c r="G104" s="19" t="s">
        <v>1064</v>
      </c>
      <c r="H104" s="19" t="s">
        <v>1152</v>
      </c>
      <c r="I104" s="19">
        <v>78</v>
      </c>
      <c r="J104" s="19" t="s">
        <v>37</v>
      </c>
      <c r="K104" s="19">
        <v>0</v>
      </c>
      <c r="L104" s="19">
        <v>8</v>
      </c>
      <c r="M104" s="19" t="str">
        <f>IF(B104="null",null,B104)&amp;","</f>
        <v>93,</v>
      </c>
      <c r="N104" s="19" t="str">
        <f t="shared" si="183"/>
        <v>'Acreditadas',</v>
      </c>
      <c r="O104" s="19" t="str">
        <f t="shared" si="184"/>
        <v>'Solicitudes Acreditadas',</v>
      </c>
      <c r="P104" s="19" t="str">
        <f t="shared" si="185"/>
        <v>'/Admin/C/Solicitud/L/Acreditado',</v>
      </c>
      <c r="Q104" s="19" t="str">
        <f t="shared" si="186"/>
        <v>'Admin',</v>
      </c>
      <c r="R104" s="19" t="str">
        <f t="shared" si="187"/>
        <v>'AdminCredito',</v>
      </c>
      <c r="S104" s="19" t="str">
        <f t="shared" si="188"/>
        <v>'ListCredSolicitud',</v>
      </c>
      <c r="T104" s="19" t="str">
        <f t="shared" si="162"/>
        <v>78,</v>
      </c>
      <c r="U104" s="19" t="str">
        <f t="shared" si="189"/>
        <v>'Cooperancia',</v>
      </c>
      <c r="V104" s="19" t="str">
        <f t="shared" si="190"/>
        <v>0,</v>
      </c>
      <c r="W104" s="19" t="str">
        <f t="shared" si="191"/>
        <v>8)</v>
      </c>
      <c r="X104" s="19" t="str">
        <f t="shared" si="192"/>
        <v>INSERT INTO MenuNav (Id,Titulo,Descripcion,Url,Area,Controller,Action,MenuId,Aplicacion,IsPublic, Orden) VALUES ( 93,'Acreditadas','Solicitudes Acreditadas','/Admin/C/Solicitud/L/Acreditado','Admin','AdminCredito','ListCredSolicitud',78,'Cooperancia',0,8)</v>
      </c>
    </row>
    <row r="105" spans="1:24" x14ac:dyDescent="0.25">
      <c r="A105" s="43" t="s">
        <v>162</v>
      </c>
      <c r="B105" s="19">
        <v>94</v>
      </c>
      <c r="C105" s="19" t="s">
        <v>1083</v>
      </c>
      <c r="D105" s="19" t="s">
        <v>1076</v>
      </c>
      <c r="E105" s="19" t="s">
        <v>1103</v>
      </c>
      <c r="F105" s="19" t="s">
        <v>1</v>
      </c>
      <c r="G105" s="19" t="s">
        <v>1064</v>
      </c>
      <c r="H105" s="19" t="s">
        <v>1152</v>
      </c>
      <c r="I105" s="19">
        <v>78</v>
      </c>
      <c r="J105" s="19" t="s">
        <v>37</v>
      </c>
      <c r="K105" s="19">
        <v>0</v>
      </c>
      <c r="L105" s="19">
        <v>9</v>
      </c>
      <c r="M105" s="19" t="str">
        <f>IF(B105="null",null,B105)&amp;","</f>
        <v>94,</v>
      </c>
      <c r="N105" s="19" t="str">
        <f t="shared" si="183"/>
        <v>'Canceladas',</v>
      </c>
      <c r="O105" s="19" t="str">
        <f t="shared" si="184"/>
        <v>'Solicitudes Canceladas',</v>
      </c>
      <c r="P105" s="19" t="str">
        <f t="shared" si="185"/>
        <v>'/Admin/C/Solicitud/L/Cancelada_Cliente_no_acepta_las_condiciones',</v>
      </c>
      <c r="Q105" s="19" t="str">
        <f t="shared" si="186"/>
        <v>'Admin',</v>
      </c>
      <c r="R105" s="19" t="str">
        <f t="shared" si="187"/>
        <v>'AdminCredito',</v>
      </c>
      <c r="S105" s="19" t="str">
        <f t="shared" si="188"/>
        <v>'ListCredSolicitud',</v>
      </c>
      <c r="T105" s="19" t="str">
        <f t="shared" si="162"/>
        <v>78,</v>
      </c>
      <c r="U105" s="19" t="str">
        <f t="shared" si="189"/>
        <v>'Cooperancia',</v>
      </c>
      <c r="V105" s="19" t="str">
        <f t="shared" si="190"/>
        <v>0,</v>
      </c>
      <c r="W105" s="19" t="str">
        <f t="shared" si="191"/>
        <v>9)</v>
      </c>
      <c r="X105" s="19" t="str">
        <f t="shared" si="192"/>
        <v>INSERT INTO MenuNav (Id,Titulo,Descripcion,Url,Area,Controller,Action,MenuId,Aplicacion,IsPublic, Orden) VALUES ( 94,'Canceladas','Solicitudes Canceladas','/Admin/C/Solicitud/L/Cancelada_Cliente_no_acepta_las_condiciones','Admin','AdminCredito','ListCredSolicitud',78,'Cooperancia',0,9)</v>
      </c>
    </row>
    <row r="106" spans="1:24" x14ac:dyDescent="0.25">
      <c r="A106" s="43" t="s">
        <v>162</v>
      </c>
      <c r="B106" s="19">
        <v>95</v>
      </c>
      <c r="C106" s="19" t="s">
        <v>1084</v>
      </c>
      <c r="D106" s="19" t="s">
        <v>1077</v>
      </c>
      <c r="E106" s="19" t="s">
        <v>1104</v>
      </c>
      <c r="F106" s="19" t="s">
        <v>1</v>
      </c>
      <c r="G106" s="19" t="s">
        <v>1064</v>
      </c>
      <c r="H106" s="19" t="s">
        <v>1152</v>
      </c>
      <c r="I106" s="19">
        <v>78</v>
      </c>
      <c r="J106" s="19" t="s">
        <v>37</v>
      </c>
      <c r="K106" s="19">
        <v>0</v>
      </c>
      <c r="L106" s="19">
        <v>10</v>
      </c>
      <c r="M106" s="19" t="str">
        <f>IF(B106="null",null,B106)&amp;","</f>
        <v>95,</v>
      </c>
      <c r="N106" s="19" t="str">
        <f t="shared" si="183"/>
        <v>'Finalizadas',</v>
      </c>
      <c r="O106" s="19" t="str">
        <f t="shared" si="184"/>
        <v>'Solicitudes Finalizadas',</v>
      </c>
      <c r="P106" s="19" t="str">
        <f t="shared" si="185"/>
        <v>'/Admin/C/Solicitud/L/Finalizado',</v>
      </c>
      <c r="Q106" s="19" t="str">
        <f t="shared" si="186"/>
        <v>'Admin',</v>
      </c>
      <c r="R106" s="19" t="str">
        <f t="shared" si="187"/>
        <v>'AdminCredito',</v>
      </c>
      <c r="S106" s="19" t="str">
        <f t="shared" si="188"/>
        <v>'ListCredSolicitud',</v>
      </c>
      <c r="T106" s="19" t="str">
        <f t="shared" si="162"/>
        <v>78,</v>
      </c>
      <c r="U106" s="19" t="str">
        <f t="shared" si="189"/>
        <v>'Cooperancia',</v>
      </c>
      <c r="V106" s="19" t="str">
        <f t="shared" si="190"/>
        <v>0,</v>
      </c>
      <c r="W106" s="19" t="str">
        <f t="shared" si="191"/>
        <v>10)</v>
      </c>
      <c r="X106" s="19" t="str">
        <f t="shared" si="192"/>
        <v>INSERT INTO MenuNav (Id,Titulo,Descripcion,Url,Area,Controller,Action,MenuId,Aplicacion,IsPublic, Orden) VALUES ( 95,'Finalizadas','Solicitudes Finalizadas','/Admin/C/Solicitud/L/Finalizado','Admin','AdminCredito','ListCredSolicitud',78,'Cooperancia',0,10)</v>
      </c>
    </row>
    <row r="107" spans="1:24" x14ac:dyDescent="0.25">
      <c r="A107" s="43" t="s">
        <v>162</v>
      </c>
      <c r="B107" s="43">
        <v>96</v>
      </c>
      <c r="C107" s="43" t="s">
        <v>1088</v>
      </c>
      <c r="D107" s="43" t="s">
        <v>1088</v>
      </c>
      <c r="E107" s="43" t="s">
        <v>1199</v>
      </c>
      <c r="F107" s="43" t="s">
        <v>1</v>
      </c>
      <c r="G107" s="43" t="s">
        <v>1064</v>
      </c>
      <c r="H107" s="43" t="s">
        <v>1209</v>
      </c>
      <c r="I107" s="43">
        <v>76</v>
      </c>
      <c r="J107" s="43" t="s">
        <v>37</v>
      </c>
      <c r="K107" s="43">
        <v>0</v>
      </c>
      <c r="L107" s="43">
        <v>3</v>
      </c>
      <c r="M107" s="43" t="str">
        <f>IF(B107="null",null,B107)&amp;","</f>
        <v>96,</v>
      </c>
      <c r="N107" s="43" t="str">
        <f t="shared" si="183"/>
        <v>'Aprobar Solicitud',</v>
      </c>
      <c r="O107" s="43" t="str">
        <f t="shared" si="184"/>
        <v>'Aprobar Solicitud',</v>
      </c>
      <c r="P107" s="43" t="str">
        <f t="shared" si="185"/>
        <v>'/Admin/C/Solicitud/Aprobar',</v>
      </c>
      <c r="Q107" s="43" t="str">
        <f t="shared" si="186"/>
        <v>'Admin',</v>
      </c>
      <c r="R107" s="43" t="str">
        <f t="shared" si="187"/>
        <v>'AdminCredito',</v>
      </c>
      <c r="S107" s="43" t="str">
        <f t="shared" si="188"/>
        <v>'AprobarListCredSolicitud',</v>
      </c>
      <c r="T107" s="43" t="str">
        <f t="shared" si="162"/>
        <v>76,</v>
      </c>
      <c r="U107" s="43" t="str">
        <f t="shared" si="189"/>
        <v>'Cooperancia',</v>
      </c>
      <c r="V107" s="43" t="str">
        <f t="shared" si="190"/>
        <v>0,</v>
      </c>
      <c r="W107" s="43" t="str">
        <f t="shared" si="191"/>
        <v>3)</v>
      </c>
      <c r="X107" s="43" t="str">
        <f t="shared" si="192"/>
        <v>INSERT INTO MenuNav (Id,Titulo,Descripcion,Url,Area,Controller,Action,MenuId,Aplicacion,IsPublic, Orden) VALUES ( 96,'Aprobar Solicitud','Aprobar Solicitud','/Admin/C/Solicitud/Aprobar','Admin','AdminCredito','AprobarListCredSolicitud',76,'Cooperancia',0,3)</v>
      </c>
    </row>
    <row r="108" spans="1:24" x14ac:dyDescent="0.25">
      <c r="A108" s="43" t="s">
        <v>162</v>
      </c>
      <c r="B108" s="43">
        <v>97</v>
      </c>
      <c r="C108" s="43" t="s">
        <v>1089</v>
      </c>
      <c r="D108" s="43" t="s">
        <v>1089</v>
      </c>
      <c r="E108" s="43" t="s">
        <v>1200</v>
      </c>
      <c r="F108" s="43" t="s">
        <v>1</v>
      </c>
      <c r="G108" s="43" t="s">
        <v>1064</v>
      </c>
      <c r="H108" s="43" t="s">
        <v>1210</v>
      </c>
      <c r="I108" s="43">
        <v>76</v>
      </c>
      <c r="J108" s="43" t="s">
        <v>37</v>
      </c>
      <c r="K108" s="43">
        <v>0</v>
      </c>
      <c r="L108" s="43">
        <v>4</v>
      </c>
      <c r="M108" s="43" t="str">
        <f>IF(B108="null",null,B108)&amp;","</f>
        <v>97,</v>
      </c>
      <c r="N108" s="43" t="str">
        <f t="shared" si="183"/>
        <v>'Subastar Solictud',</v>
      </c>
      <c r="O108" s="43" t="str">
        <f t="shared" si="184"/>
        <v>'Subastar Solictud',</v>
      </c>
      <c r="P108" s="43" t="str">
        <f t="shared" si="185"/>
        <v>'/Admin/C/Solicitud/Subastar',</v>
      </c>
      <c r="Q108" s="43" t="str">
        <f t="shared" si="186"/>
        <v>'Admin',</v>
      </c>
      <c r="R108" s="43" t="str">
        <f t="shared" si="187"/>
        <v>'AdminCredito',</v>
      </c>
      <c r="S108" s="43" t="str">
        <f t="shared" si="188"/>
        <v>'CreateListCredSubasta',</v>
      </c>
      <c r="T108" s="43" t="str">
        <f t="shared" si="162"/>
        <v>76,</v>
      </c>
      <c r="U108" s="43" t="str">
        <f t="shared" si="189"/>
        <v>'Cooperancia',</v>
      </c>
      <c r="V108" s="43" t="str">
        <f t="shared" si="190"/>
        <v>0,</v>
      </c>
      <c r="W108" s="43" t="str">
        <f t="shared" si="191"/>
        <v>4)</v>
      </c>
      <c r="X108" s="43" t="str">
        <f t="shared" si="192"/>
        <v>INSERT INTO MenuNav (Id,Titulo,Descripcion,Url,Area,Controller,Action,MenuId,Aplicacion,IsPublic, Orden) VALUES ( 97,'Subastar Solictud','Subastar Solictud','/Admin/C/Solicitud/Subastar','Admin','AdminCredito','CreateListCredSubasta',76,'Cooperancia',0,4)</v>
      </c>
    </row>
    <row r="109" spans="1:24" x14ac:dyDescent="0.25">
      <c r="A109" s="43" t="s">
        <v>162</v>
      </c>
      <c r="B109" s="43">
        <v>98</v>
      </c>
      <c r="C109" s="43" t="s">
        <v>1090</v>
      </c>
      <c r="D109" s="43" t="s">
        <v>1090</v>
      </c>
      <c r="E109" s="43" t="s">
        <v>1201</v>
      </c>
      <c r="F109" s="43" t="s">
        <v>1</v>
      </c>
      <c r="G109" s="43" t="s">
        <v>1064</v>
      </c>
      <c r="H109" s="43" t="s">
        <v>1211</v>
      </c>
      <c r="I109" s="43">
        <v>78</v>
      </c>
      <c r="J109" s="43" t="s">
        <v>37</v>
      </c>
      <c r="K109" s="43">
        <v>0</v>
      </c>
      <c r="L109" s="43">
        <v>5</v>
      </c>
      <c r="M109" s="43" t="str">
        <f>IF(B109="null",null,B109)&amp;","</f>
        <v>98,</v>
      </c>
      <c r="N109" s="43" t="str">
        <f t="shared" si="183"/>
        <v>'Acreditar Solicitud',</v>
      </c>
      <c r="O109" s="43" t="str">
        <f t="shared" si="184"/>
        <v>'Acreditar Solicitud',</v>
      </c>
      <c r="P109" s="43" t="str">
        <f t="shared" si="185"/>
        <v>'/Admin/C/Solicitud/Acreditar',</v>
      </c>
      <c r="Q109" s="43" t="str">
        <f t="shared" si="186"/>
        <v>'Admin',</v>
      </c>
      <c r="R109" s="43" t="str">
        <f t="shared" si="187"/>
        <v>'AdminCredito',</v>
      </c>
      <c r="S109" s="43" t="str">
        <f t="shared" si="188"/>
        <v>'AcreditarListCredSolicitud',</v>
      </c>
      <c r="T109" s="43" t="str">
        <f t="shared" si="162"/>
        <v>78,</v>
      </c>
      <c r="U109" s="43" t="str">
        <f t="shared" si="189"/>
        <v>'Cooperancia',</v>
      </c>
      <c r="V109" s="43" t="str">
        <f t="shared" si="190"/>
        <v>0,</v>
      </c>
      <c r="W109" s="43" t="str">
        <f t="shared" si="191"/>
        <v>5)</v>
      </c>
      <c r="X109" s="43" t="str">
        <f t="shared" si="192"/>
        <v>INSERT INTO MenuNav (Id,Titulo,Descripcion,Url,Area,Controller,Action,MenuId,Aplicacion,IsPublic, Orden) VALUES ( 98,'Acreditar Solicitud','Acreditar Solicitud','/Admin/C/Solicitud/Acreditar','Admin','AdminCredito','AcreditarListCredSolicitud',78,'Cooperancia',0,5)</v>
      </c>
    </row>
    <row r="110" spans="1:24" x14ac:dyDescent="0.25">
      <c r="A110" s="43" t="s">
        <v>162</v>
      </c>
      <c r="B110" s="43">
        <v>99</v>
      </c>
      <c r="C110" s="43" t="s">
        <v>1091</v>
      </c>
      <c r="D110" s="43" t="s">
        <v>1091</v>
      </c>
      <c r="E110" s="43" t="s">
        <v>1202</v>
      </c>
      <c r="F110" s="43" t="s">
        <v>1</v>
      </c>
      <c r="G110" s="43" t="s">
        <v>1064</v>
      </c>
      <c r="H110" s="43" t="s">
        <v>1212</v>
      </c>
      <c r="I110" s="43">
        <v>76</v>
      </c>
      <c r="J110" s="43" t="s">
        <v>37</v>
      </c>
      <c r="K110" s="43">
        <v>0</v>
      </c>
      <c r="L110" s="43">
        <v>6</v>
      </c>
      <c r="M110" s="43" t="str">
        <f>IF(B110="null",null,B110)&amp;","</f>
        <v>99,</v>
      </c>
      <c r="N110" s="43" t="str">
        <f t="shared" ref="N110" si="193">IF(C110="null","null","'"&amp;C110&amp;"'")&amp;","</f>
        <v>'Finalizar Solicitud',</v>
      </c>
      <c r="O110" s="43" t="str">
        <f t="shared" ref="O110" si="194">IF(D110="null","null","'"&amp;D110&amp;"'")&amp;","</f>
        <v>'Finalizar Solicitud',</v>
      </c>
      <c r="P110" s="43" t="str">
        <f t="shared" ref="P110" si="195">IF(E110="null","null","'"&amp;E110&amp;"'")&amp;","</f>
        <v>'/Admin/C/Solicitud/Finalizar',</v>
      </c>
      <c r="Q110" s="43" t="str">
        <f t="shared" ref="Q110" si="196">IF(F110="null","null","'"&amp;F110&amp;"'")&amp;","</f>
        <v>'Admin',</v>
      </c>
      <c r="R110" s="43" t="str">
        <f t="shared" ref="R110" si="197">IF(G110="null","null","'"&amp;G110&amp;"'")&amp;","</f>
        <v>'AdminCredito',</v>
      </c>
      <c r="S110" s="43" t="str">
        <f t="shared" ref="S110" si="198">IF(H110="null","null","'"&amp;H110&amp;"'")&amp;","</f>
        <v>'FinalizarListCredSolicitud',</v>
      </c>
      <c r="T110" s="43" t="str">
        <f t="shared" si="162"/>
        <v>76,</v>
      </c>
      <c r="U110" s="43" t="str">
        <f t="shared" ref="U110" si="199">IF(J110="null","null","'"&amp;J110&amp;"',")</f>
        <v>'Cooperancia',</v>
      </c>
      <c r="V110" s="43" t="str">
        <f t="shared" ref="V110" si="200">IF(K110="null","null",K110)&amp;","</f>
        <v>0,</v>
      </c>
      <c r="W110" s="43" t="str">
        <f t="shared" ref="W110" si="201">IF(L110="null","null",L110)&amp;")"</f>
        <v>6)</v>
      </c>
      <c r="X110" s="43" t="str">
        <f t="shared" ref="X110" si="202">A110&amp;" "&amp;M110&amp;N110&amp;O110&amp;P110&amp;Q110&amp;R110&amp;S110&amp;T110&amp;U110&amp;V110&amp;W110</f>
        <v>INSERT INTO MenuNav (Id,Titulo,Descripcion,Url,Area,Controller,Action,MenuId,Aplicacion,IsPublic, Orden) VALUES ( 99,'Finalizar Solicitud','Finalizar Solicitud','/Admin/C/Solicitud/Finalizar','Admin','AdminCredito','FinalizarListCredSolicitud',76,'Cooperancia',0,6)</v>
      </c>
    </row>
    <row r="111" spans="1:24" x14ac:dyDescent="0.25">
      <c r="A111" s="43" t="s">
        <v>162</v>
      </c>
      <c r="B111" s="43">
        <v>100</v>
      </c>
      <c r="C111" s="43" t="s">
        <v>1092</v>
      </c>
      <c r="D111" s="43" t="s">
        <v>1092</v>
      </c>
      <c r="E111" s="43" t="s">
        <v>1203</v>
      </c>
      <c r="F111" s="43" t="s">
        <v>1</v>
      </c>
      <c r="G111" s="43" t="s">
        <v>1064</v>
      </c>
      <c r="H111" s="43" t="s">
        <v>1213</v>
      </c>
      <c r="I111" s="43">
        <v>76</v>
      </c>
      <c r="J111" s="43" t="s">
        <v>37</v>
      </c>
      <c r="K111" s="43">
        <v>0</v>
      </c>
      <c r="L111" s="43">
        <v>7</v>
      </c>
      <c r="M111" s="43" t="str">
        <f>IF(B111="null",null,B111)&amp;","</f>
        <v>100,</v>
      </c>
      <c r="N111" s="43" t="str">
        <f t="shared" ref="N111:N140" si="203">IF(C111="null","null","'"&amp;C111&amp;"'")&amp;","</f>
        <v>'Cancelar Solicitud',</v>
      </c>
      <c r="O111" s="43" t="str">
        <f t="shared" ref="O111:O140" si="204">IF(D111="null","null","'"&amp;D111&amp;"'")&amp;","</f>
        <v>'Cancelar Solicitud',</v>
      </c>
      <c r="P111" s="43" t="str">
        <f t="shared" ref="P111:P140" si="205">IF(E111="null","null","'"&amp;E111&amp;"'")&amp;","</f>
        <v>'/Admin/C/Solicitud/Cancelar',</v>
      </c>
      <c r="Q111" s="43" t="str">
        <f t="shared" ref="Q111:Q140" si="206">IF(F111="null","null","'"&amp;F111&amp;"'")&amp;","</f>
        <v>'Admin',</v>
      </c>
      <c r="R111" s="43" t="str">
        <f t="shared" ref="R111:R140" si="207">IF(G111="null","null","'"&amp;G111&amp;"'")&amp;","</f>
        <v>'AdminCredito',</v>
      </c>
      <c r="S111" s="43" t="str">
        <f t="shared" ref="S111:S140" si="208">IF(H111="null","null","'"&amp;H111&amp;"'")&amp;","</f>
        <v>'CancelarListCredSolicitud',</v>
      </c>
      <c r="T111" s="43" t="str">
        <f t="shared" si="162"/>
        <v>76,</v>
      </c>
      <c r="U111" s="43" t="str">
        <f t="shared" ref="U111:U140" si="209">IF(J111="null","null","'"&amp;J111&amp;"',")</f>
        <v>'Cooperancia',</v>
      </c>
      <c r="V111" s="43" t="str">
        <f t="shared" ref="V111:V140" si="210">IF(K111="null","null",K111)&amp;","</f>
        <v>0,</v>
      </c>
      <c r="W111" s="43" t="str">
        <f t="shared" ref="W111:W140" si="211">IF(L111="null","null",L111)&amp;")"</f>
        <v>7)</v>
      </c>
      <c r="X111" s="43" t="str">
        <f t="shared" ref="X111:X140" si="212">A111&amp;" "&amp;M111&amp;N111&amp;O111&amp;P111&amp;Q111&amp;R111&amp;S111&amp;T111&amp;U111&amp;V111&amp;W111</f>
        <v>INSERT INTO MenuNav (Id,Titulo,Descripcion,Url,Area,Controller,Action,MenuId,Aplicacion,IsPublic, Orden) VALUES ( 100,'Cancelar Solicitud','Cancelar Solicitud','/Admin/C/Solicitud/Cancelar','Admin','AdminCredito','CancelarListCredSolicitud',76,'Cooperancia',0,7)</v>
      </c>
    </row>
    <row r="112" spans="1:24" x14ac:dyDescent="0.25">
      <c r="A112" s="43" t="s">
        <v>162</v>
      </c>
      <c r="B112" s="43">
        <v>101</v>
      </c>
      <c r="C112" s="43" t="s">
        <v>1156</v>
      </c>
      <c r="D112" s="43" t="s">
        <v>1157</v>
      </c>
      <c r="E112" s="43" t="s">
        <v>1204</v>
      </c>
      <c r="F112" s="43" t="s">
        <v>1</v>
      </c>
      <c r="G112" s="43" t="s">
        <v>1064</v>
      </c>
      <c r="H112" s="43" t="s">
        <v>1214</v>
      </c>
      <c r="I112" s="43">
        <v>76</v>
      </c>
      <c r="J112" s="43" t="s">
        <v>37</v>
      </c>
      <c r="K112" s="43">
        <v>0</v>
      </c>
      <c r="L112" s="43">
        <v>2</v>
      </c>
      <c r="M112" s="43" t="str">
        <f>IF(B112="null",null,B112)&amp;","</f>
        <v>101,</v>
      </c>
      <c r="N112" s="43" t="str">
        <f t="shared" si="203"/>
        <v>'Recepción de Documentación',</v>
      </c>
      <c r="O112" s="43" t="str">
        <f t="shared" si="204"/>
        <v>'Registro de la Recepción de la documentación solicitaa',</v>
      </c>
      <c r="P112" s="43" t="str">
        <f t="shared" si="205"/>
        <v>'/Admin/C/Solicitud/RecepcionDocumentacion',</v>
      </c>
      <c r="Q112" s="43" t="str">
        <f t="shared" si="206"/>
        <v>'Admin',</v>
      </c>
      <c r="R112" s="43" t="str">
        <f t="shared" si="207"/>
        <v>'AdminCredito',</v>
      </c>
      <c r="S112" s="43" t="str">
        <f t="shared" si="208"/>
        <v>'RecepcionDocumentacionListCredSolicitud',</v>
      </c>
      <c r="T112" s="43" t="str">
        <f t="shared" si="162"/>
        <v>76,</v>
      </c>
      <c r="U112" s="43" t="str">
        <f t="shared" si="209"/>
        <v>'Cooperancia',</v>
      </c>
      <c r="V112" s="43" t="str">
        <f t="shared" si="210"/>
        <v>0,</v>
      </c>
      <c r="W112" s="43" t="str">
        <f t="shared" si="211"/>
        <v>2)</v>
      </c>
      <c r="X112" s="43" t="str">
        <f t="shared" si="212"/>
        <v>INSERT INTO MenuNav (Id,Titulo,Descripcion,Url,Area,Controller,Action,MenuId,Aplicacion,IsPublic, Orden) VALUES ( 101,'Recepción de Documentación','Registro de la Recepción de la documentación solicitaa','/Admin/C/Solicitud/RecepcionDocumentacion','Admin','AdminCredito','RecepcionDocumentacionListCredSolicitud',76,'Cooperancia',0,2)</v>
      </c>
    </row>
    <row r="113" spans="1:24" x14ac:dyDescent="0.25">
      <c r="A113" s="43" t="s">
        <v>162</v>
      </c>
      <c r="B113" s="43">
        <v>102</v>
      </c>
      <c r="C113" s="43" t="s">
        <v>1207</v>
      </c>
      <c r="D113" s="43" t="s">
        <v>1208</v>
      </c>
      <c r="E113" s="43" t="s">
        <v>1216</v>
      </c>
      <c r="F113" s="43" t="s">
        <v>1</v>
      </c>
      <c r="G113" s="43" t="s">
        <v>1064</v>
      </c>
      <c r="H113" s="43" t="s">
        <v>1215</v>
      </c>
      <c r="I113" s="43">
        <v>76</v>
      </c>
      <c r="J113" s="43" t="s">
        <v>37</v>
      </c>
      <c r="K113" s="43">
        <v>0</v>
      </c>
      <c r="L113" s="43">
        <v>1</v>
      </c>
      <c r="M113" s="43" t="str">
        <f>IF(B113="null",null,B113)&amp;","</f>
        <v>102,</v>
      </c>
      <c r="N113" s="43" t="str">
        <f t="shared" si="203"/>
        <v>'Visto Bueno',</v>
      </c>
      <c r="O113" s="43" t="str">
        <f t="shared" si="204"/>
        <v>'Visto Bueno de la Solicitudes Ingresadas',</v>
      </c>
      <c r="P113" s="43" t="str">
        <f t="shared" si="205"/>
        <v>'/Admin/C/Solicitud/VistoBueno',</v>
      </c>
      <c r="Q113" s="43" t="str">
        <f t="shared" si="206"/>
        <v>'Admin',</v>
      </c>
      <c r="R113" s="43" t="str">
        <f t="shared" si="207"/>
        <v>'AdminCredito',</v>
      </c>
      <c r="S113" s="43" t="str">
        <f t="shared" si="208"/>
        <v>'VistoBuenoListCredSolicitud',</v>
      </c>
      <c r="T113" s="43" t="str">
        <f t="shared" si="162"/>
        <v>76,</v>
      </c>
      <c r="U113" s="43" t="str">
        <f t="shared" si="209"/>
        <v>'Cooperancia',</v>
      </c>
      <c r="V113" s="43" t="str">
        <f t="shared" si="210"/>
        <v>0,</v>
      </c>
      <c r="W113" s="43" t="str">
        <f t="shared" si="211"/>
        <v>1)</v>
      </c>
      <c r="X113" s="43" t="str">
        <f t="shared" si="212"/>
        <v>INSERT INTO MenuNav (Id,Titulo,Descripcion,Url,Area,Controller,Action,MenuId,Aplicacion,IsPublic, Orden) VALUES ( 102,'Visto Bueno','Visto Bueno de la Solicitudes Ingresadas','/Admin/C/Solicitud/VistoBueno','Admin','AdminCredito','VistoBuenoListCredSolicitud',76,'Cooperancia',0,1)</v>
      </c>
    </row>
    <row r="114" spans="1:24" x14ac:dyDescent="0.25">
      <c r="A114" s="43" t="s">
        <v>162</v>
      </c>
      <c r="B114" s="126">
        <v>103</v>
      </c>
      <c r="C114" s="126" t="s">
        <v>1260</v>
      </c>
      <c r="D114" s="126" t="s">
        <v>1265</v>
      </c>
      <c r="E114" s="128" t="s">
        <v>42</v>
      </c>
      <c r="F114" s="126" t="s">
        <v>1</v>
      </c>
      <c r="G114" s="126" t="s">
        <v>1259</v>
      </c>
      <c r="H114" s="126" t="s">
        <v>1038</v>
      </c>
      <c r="I114" s="126" t="s">
        <v>211</v>
      </c>
      <c r="J114" s="126" t="s">
        <v>37</v>
      </c>
      <c r="K114" s="126">
        <v>0</v>
      </c>
      <c r="L114" s="126">
        <v>2</v>
      </c>
      <c r="M114" s="126" t="str">
        <f>IF(B114="null",null,B114)&amp;","</f>
        <v>103,</v>
      </c>
      <c r="N114" s="126" t="str">
        <f t="shared" si="203"/>
        <v>'Ver Subastas',</v>
      </c>
      <c r="O114" s="126" t="str">
        <f t="shared" si="204"/>
        <v>'Listar Subastas',</v>
      </c>
      <c r="P114" s="126" t="str">
        <f t="shared" si="205"/>
        <v>'/',</v>
      </c>
      <c r="Q114" s="126" t="str">
        <f t="shared" si="206"/>
        <v>'Admin',</v>
      </c>
      <c r="R114" s="126" t="str">
        <f t="shared" si="207"/>
        <v>'AdminSubasta',</v>
      </c>
      <c r="S114" s="126" t="str">
        <f t="shared" si="208"/>
        <v>'NO_ACTION',</v>
      </c>
      <c r="T114" s="126" t="str">
        <f t="shared" si="162"/>
        <v>null,</v>
      </c>
      <c r="U114" s="126" t="str">
        <f t="shared" si="209"/>
        <v>'Cooperancia',</v>
      </c>
      <c r="V114" s="126" t="str">
        <f t="shared" si="210"/>
        <v>0,</v>
      </c>
      <c r="W114" s="126" t="str">
        <f t="shared" si="211"/>
        <v>2)</v>
      </c>
      <c r="X114" s="126" t="str">
        <f t="shared" si="212"/>
        <v>INSERT INTO MenuNav (Id,Titulo,Descripcion,Url,Area,Controller,Action,MenuId,Aplicacion,IsPublic, Orden) VALUES ( 103,'Ver Subastas','Listar Subastas','/','Admin','AdminSubasta','NO_ACTION',null,'Cooperancia',0,2)</v>
      </c>
    </row>
    <row r="115" spans="1:24" x14ac:dyDescent="0.25">
      <c r="A115" s="43" t="s">
        <v>162</v>
      </c>
      <c r="B115" s="118">
        <v>104</v>
      </c>
      <c r="C115" s="118" t="s">
        <v>1262</v>
      </c>
      <c r="D115" s="118" t="s">
        <v>1046</v>
      </c>
      <c r="E115" s="129" t="s">
        <v>42</v>
      </c>
      <c r="F115" s="118" t="s">
        <v>1</v>
      </c>
      <c r="G115" s="118" t="s">
        <v>77</v>
      </c>
      <c r="H115" s="118" t="s">
        <v>1038</v>
      </c>
      <c r="I115" s="118" t="s">
        <v>211</v>
      </c>
      <c r="J115" s="118" t="s">
        <v>37</v>
      </c>
      <c r="K115" s="118">
        <v>0</v>
      </c>
      <c r="L115" s="118">
        <v>3</v>
      </c>
      <c r="M115" s="118" t="str">
        <f>IF(B115="null",null,B115)&amp;","</f>
        <v>104,</v>
      </c>
      <c r="N115" s="118" t="str">
        <f t="shared" si="203"/>
        <v>'Ver Préstamos',</v>
      </c>
      <c r="O115" s="118" t="str">
        <f t="shared" si="204"/>
        <v>'Deposito efectivo',</v>
      </c>
      <c r="P115" s="118" t="str">
        <f t="shared" si="205"/>
        <v>'/',</v>
      </c>
      <c r="Q115" s="118" t="str">
        <f t="shared" si="206"/>
        <v>'Admin',</v>
      </c>
      <c r="R115" s="118" t="str">
        <f t="shared" si="207"/>
        <v>'AdminPrestamo',</v>
      </c>
      <c r="S115" s="118" t="str">
        <f t="shared" si="208"/>
        <v>'NO_ACTION',</v>
      </c>
      <c r="T115" s="118" t="str">
        <f t="shared" si="162"/>
        <v>null,</v>
      </c>
      <c r="U115" s="118" t="str">
        <f t="shared" si="209"/>
        <v>'Cooperancia',</v>
      </c>
      <c r="V115" s="118" t="str">
        <f t="shared" si="210"/>
        <v>0,</v>
      </c>
      <c r="W115" s="118" t="str">
        <f t="shared" si="211"/>
        <v>3)</v>
      </c>
      <c r="X115" s="118" t="str">
        <f t="shared" si="212"/>
        <v>INSERT INTO MenuNav (Id,Titulo,Descripcion,Url,Area,Controller,Action,MenuId,Aplicacion,IsPublic, Orden) VALUES ( 104,'Ver Préstamos','Deposito efectivo','/','Admin','AdminPrestamo','NO_ACTION',null,'Cooperancia',0,3)</v>
      </c>
    </row>
    <row r="116" spans="1:24" x14ac:dyDescent="0.25">
      <c r="A116" s="43" t="s">
        <v>162</v>
      </c>
      <c r="B116" s="23">
        <v>105</v>
      </c>
      <c r="C116" s="23" t="s">
        <v>1264</v>
      </c>
      <c r="D116" s="23" t="s">
        <v>1046</v>
      </c>
      <c r="E116" s="130" t="s">
        <v>42</v>
      </c>
      <c r="F116" s="23" t="s">
        <v>1</v>
      </c>
      <c r="G116" s="23" t="s">
        <v>1277</v>
      </c>
      <c r="H116" s="23" t="s">
        <v>1038</v>
      </c>
      <c r="I116" s="23" t="s">
        <v>211</v>
      </c>
      <c r="J116" s="23" t="s">
        <v>37</v>
      </c>
      <c r="K116" s="23">
        <v>0</v>
      </c>
      <c r="L116" s="23">
        <v>4</v>
      </c>
      <c r="M116" s="23" t="str">
        <f>IF(B116="null",null,B116)&amp;","</f>
        <v>105,</v>
      </c>
      <c r="N116" s="23" t="str">
        <f t="shared" si="203"/>
        <v>'Ver Clientes',</v>
      </c>
      <c r="O116" s="23" t="str">
        <f t="shared" si="204"/>
        <v>'Deposito efectivo',</v>
      </c>
      <c r="P116" s="23" t="str">
        <f t="shared" si="205"/>
        <v>'/',</v>
      </c>
      <c r="Q116" s="23" t="str">
        <f t="shared" si="206"/>
        <v>'Admin',</v>
      </c>
      <c r="R116" s="23" t="str">
        <f t="shared" si="207"/>
        <v>'AdminCliente',</v>
      </c>
      <c r="S116" s="23" t="str">
        <f t="shared" si="208"/>
        <v>'NO_ACTION',</v>
      </c>
      <c r="T116" s="23" t="str">
        <f t="shared" si="162"/>
        <v>null,</v>
      </c>
      <c r="U116" s="23" t="str">
        <f t="shared" si="209"/>
        <v>'Cooperancia',</v>
      </c>
      <c r="V116" s="23" t="str">
        <f t="shared" si="210"/>
        <v>0,</v>
      </c>
      <c r="W116" s="23" t="str">
        <f t="shared" si="211"/>
        <v>4)</v>
      </c>
      <c r="X116" s="23" t="str">
        <f t="shared" si="212"/>
        <v>INSERT INTO MenuNav (Id,Titulo,Descripcion,Url,Area,Controller,Action,MenuId,Aplicacion,IsPublic, Orden) VALUES ( 105,'Ver Clientes','Deposito efectivo','/','Admin','AdminCliente','NO_ACTION',null,'Cooperancia',0,4)</v>
      </c>
    </row>
    <row r="117" spans="1:24" x14ac:dyDescent="0.25">
      <c r="A117" s="43" t="s">
        <v>162</v>
      </c>
      <c r="B117" s="126">
        <v>106</v>
      </c>
      <c r="C117" s="126" t="s">
        <v>1078</v>
      </c>
      <c r="D117" s="126" t="s">
        <v>1266</v>
      </c>
      <c r="E117" s="126" t="s">
        <v>1272</v>
      </c>
      <c r="F117" s="126" t="s">
        <v>1</v>
      </c>
      <c r="G117" s="126" t="s">
        <v>1259</v>
      </c>
      <c r="H117" s="126" t="s">
        <v>1278</v>
      </c>
      <c r="I117" s="126">
        <v>103</v>
      </c>
      <c r="J117" s="126" t="s">
        <v>37</v>
      </c>
      <c r="K117" s="126">
        <v>0</v>
      </c>
      <c r="L117" s="126">
        <v>1</v>
      </c>
      <c r="M117" s="126" t="str">
        <f>IF(B117="null",null,B117)&amp;","</f>
        <v>106,</v>
      </c>
      <c r="N117" s="126" t="str">
        <f t="shared" si="203"/>
        <v>'Ingresadas',</v>
      </c>
      <c r="O117" s="126" t="str">
        <f t="shared" si="204"/>
        <v>'Listar Subastas Ingresadas',</v>
      </c>
      <c r="P117" s="126" t="str">
        <f t="shared" si="205"/>
        <v>'Admin/C/Subasta/L/Ingrasada',</v>
      </c>
      <c r="Q117" s="126" t="str">
        <f t="shared" si="206"/>
        <v>'Admin',</v>
      </c>
      <c r="R117" s="126" t="str">
        <f t="shared" si="207"/>
        <v>'AdminSubasta',</v>
      </c>
      <c r="S117" s="126" t="str">
        <f t="shared" si="208"/>
        <v>'ListCredSubasta',</v>
      </c>
      <c r="T117" s="126" t="str">
        <f t="shared" si="162"/>
        <v>103,</v>
      </c>
      <c r="U117" s="126" t="str">
        <f t="shared" si="209"/>
        <v>'Cooperancia',</v>
      </c>
      <c r="V117" s="126" t="str">
        <f t="shared" si="210"/>
        <v>0,</v>
      </c>
      <c r="W117" s="126" t="str">
        <f t="shared" si="211"/>
        <v>1)</v>
      </c>
      <c r="X117" s="126" t="str">
        <f t="shared" si="212"/>
        <v>INSERT INTO MenuNav (Id,Titulo,Descripcion,Url,Area,Controller,Action,MenuId,Aplicacion,IsPublic, Orden) VALUES ( 106,'Ingresadas','Listar Subastas Ingresadas','Admin/C/Subasta/L/Ingrasada','Admin','AdminSubasta','ListCredSubasta',103,'Cooperancia',0,1)</v>
      </c>
    </row>
    <row r="118" spans="1:24" x14ac:dyDescent="0.25">
      <c r="A118" s="43" t="s">
        <v>162</v>
      </c>
      <c r="B118" s="126">
        <v>107</v>
      </c>
      <c r="C118" s="126" t="s">
        <v>1086</v>
      </c>
      <c r="D118" s="126" t="s">
        <v>1268</v>
      </c>
      <c r="E118" s="126" t="s">
        <v>1273</v>
      </c>
      <c r="F118" s="126" t="s">
        <v>1</v>
      </c>
      <c r="G118" s="126" t="s">
        <v>1259</v>
      </c>
      <c r="H118" s="126" t="s">
        <v>1278</v>
      </c>
      <c r="I118" s="126">
        <v>103</v>
      </c>
      <c r="J118" s="126" t="s">
        <v>37</v>
      </c>
      <c r="K118" s="126">
        <v>0</v>
      </c>
      <c r="L118" s="126">
        <v>2</v>
      </c>
      <c r="M118" s="126" t="str">
        <f>IF(B118="null",null,B118)&amp;","</f>
        <v>107,</v>
      </c>
      <c r="N118" s="126" t="str">
        <f t="shared" si="203"/>
        <v>'Pendientes de Aprobación',</v>
      </c>
      <c r="O118" s="126" t="str">
        <f t="shared" si="204"/>
        <v>'Listar Subastas Pendientes de Aprobación',</v>
      </c>
      <c r="P118" s="126" t="str">
        <f t="shared" si="205"/>
        <v>'Admin/C/Subasta/L/Pediente_de_Aprobacion',</v>
      </c>
      <c r="Q118" s="126" t="str">
        <f t="shared" si="206"/>
        <v>'Admin',</v>
      </c>
      <c r="R118" s="126" t="str">
        <f t="shared" si="207"/>
        <v>'AdminSubasta',</v>
      </c>
      <c r="S118" s="126" t="str">
        <f t="shared" si="208"/>
        <v>'ListCredSubasta',</v>
      </c>
      <c r="T118" s="126" t="str">
        <f t="shared" si="162"/>
        <v>103,</v>
      </c>
      <c r="U118" s="126" t="str">
        <f t="shared" si="209"/>
        <v>'Cooperancia',</v>
      </c>
      <c r="V118" s="126" t="str">
        <f t="shared" si="210"/>
        <v>0,</v>
      </c>
      <c r="W118" s="126" t="str">
        <f t="shared" si="211"/>
        <v>2)</v>
      </c>
      <c r="X118" s="126" t="str">
        <f t="shared" si="212"/>
        <v>INSERT INTO MenuNav (Id,Titulo,Descripcion,Url,Area,Controller,Action,MenuId,Aplicacion,IsPublic, Orden) VALUES ( 107,'Pendientes de Aprobación','Listar Subastas Pendientes de Aprobación','Admin/C/Subasta/L/Pediente_de_Aprobacion','Admin','AdminSubasta','ListCredSubasta',103,'Cooperancia',0,2)</v>
      </c>
    </row>
    <row r="119" spans="1:24" x14ac:dyDescent="0.25">
      <c r="A119" s="43" t="s">
        <v>162</v>
      </c>
      <c r="B119" s="126">
        <v>108</v>
      </c>
      <c r="C119" s="126" t="s">
        <v>1079</v>
      </c>
      <c r="D119" s="126" t="s">
        <v>1269</v>
      </c>
      <c r="E119" s="126" t="s">
        <v>1274</v>
      </c>
      <c r="F119" s="126" t="s">
        <v>1</v>
      </c>
      <c r="G119" s="126" t="s">
        <v>1259</v>
      </c>
      <c r="H119" s="126" t="s">
        <v>1278</v>
      </c>
      <c r="I119" s="126">
        <v>103</v>
      </c>
      <c r="J119" s="126" t="s">
        <v>37</v>
      </c>
      <c r="K119" s="126">
        <v>0</v>
      </c>
      <c r="L119" s="126">
        <v>3</v>
      </c>
      <c r="M119" s="126" t="str">
        <f>IF(B119="null",null,B119)&amp;","</f>
        <v>108,</v>
      </c>
      <c r="N119" s="126" t="str">
        <f t="shared" si="203"/>
        <v>'Aprobadas',</v>
      </c>
      <c r="O119" s="126" t="str">
        <f t="shared" si="204"/>
        <v>'Listar Subastas Aprobadas',</v>
      </c>
      <c r="P119" s="126" t="str">
        <f t="shared" si="205"/>
        <v>'Admin/C/Subasta/L/Aprobado',</v>
      </c>
      <c r="Q119" s="126" t="str">
        <f t="shared" si="206"/>
        <v>'Admin',</v>
      </c>
      <c r="R119" s="126" t="str">
        <f t="shared" si="207"/>
        <v>'AdminSubasta',</v>
      </c>
      <c r="S119" s="126" t="str">
        <f t="shared" si="208"/>
        <v>'ListCredSubasta',</v>
      </c>
      <c r="T119" s="126" t="str">
        <f t="shared" si="162"/>
        <v>103,</v>
      </c>
      <c r="U119" s="126" t="str">
        <f t="shared" si="209"/>
        <v>'Cooperancia',</v>
      </c>
      <c r="V119" s="126" t="str">
        <f t="shared" si="210"/>
        <v>0,</v>
      </c>
      <c r="W119" s="126" t="str">
        <f t="shared" si="211"/>
        <v>3)</v>
      </c>
      <c r="X119" s="126" t="str">
        <f t="shared" si="212"/>
        <v>INSERT INTO MenuNav (Id,Titulo,Descripcion,Url,Area,Controller,Action,MenuId,Aplicacion,IsPublic, Orden) VALUES ( 108,'Aprobadas','Listar Subastas Aprobadas','Admin/C/Subasta/L/Aprobado','Admin','AdminSubasta','ListCredSubasta',103,'Cooperancia',0,3)</v>
      </c>
    </row>
    <row r="120" spans="1:24" x14ac:dyDescent="0.25">
      <c r="A120" s="43" t="s">
        <v>162</v>
      </c>
      <c r="B120" s="126">
        <v>109</v>
      </c>
      <c r="C120" s="126" t="s">
        <v>1267</v>
      </c>
      <c r="D120" s="126" t="s">
        <v>1270</v>
      </c>
      <c r="E120" s="126" t="s">
        <v>1275</v>
      </c>
      <c r="F120" s="126" t="s">
        <v>1</v>
      </c>
      <c r="G120" s="126" t="s">
        <v>1259</v>
      </c>
      <c r="H120" s="126" t="s">
        <v>1278</v>
      </c>
      <c r="I120" s="126">
        <v>103</v>
      </c>
      <c r="J120" s="126" t="s">
        <v>37</v>
      </c>
      <c r="K120" s="126">
        <v>0</v>
      </c>
      <c r="L120" s="126">
        <v>4</v>
      </c>
      <c r="M120" s="126" t="str">
        <f>IF(B120="null",null,B120)&amp;","</f>
        <v>109,</v>
      </c>
      <c r="N120" s="126" t="str">
        <f t="shared" si="203"/>
        <v>'Cerradas',</v>
      </c>
      <c r="O120" s="126" t="str">
        <f t="shared" si="204"/>
        <v>'Listar Subastas Cerradas',</v>
      </c>
      <c r="P120" s="126" t="str">
        <f t="shared" si="205"/>
        <v>'Admin/C/Subasta/L/Cerrada',</v>
      </c>
      <c r="Q120" s="126" t="str">
        <f t="shared" si="206"/>
        <v>'Admin',</v>
      </c>
      <c r="R120" s="126" t="str">
        <f t="shared" si="207"/>
        <v>'AdminSubasta',</v>
      </c>
      <c r="S120" s="126" t="str">
        <f t="shared" si="208"/>
        <v>'ListCredSubasta',</v>
      </c>
      <c r="T120" s="126" t="str">
        <f t="shared" si="162"/>
        <v>103,</v>
      </c>
      <c r="U120" s="126" t="str">
        <f t="shared" si="209"/>
        <v>'Cooperancia',</v>
      </c>
      <c r="V120" s="126" t="str">
        <f t="shared" si="210"/>
        <v>0,</v>
      </c>
      <c r="W120" s="126" t="str">
        <f t="shared" si="211"/>
        <v>4)</v>
      </c>
      <c r="X120" s="126" t="str">
        <f t="shared" si="212"/>
        <v>INSERT INTO MenuNav (Id,Titulo,Descripcion,Url,Area,Controller,Action,MenuId,Aplicacion,IsPublic, Orden) VALUES ( 109,'Cerradas','Listar Subastas Cerradas','Admin/C/Subasta/L/Cerrada','Admin','AdminSubasta','ListCredSubasta',103,'Cooperancia',0,4)</v>
      </c>
    </row>
    <row r="121" spans="1:24" x14ac:dyDescent="0.25">
      <c r="A121" s="43" t="s">
        <v>162</v>
      </c>
      <c r="B121" s="126">
        <v>110</v>
      </c>
      <c r="C121" s="126" t="s">
        <v>1083</v>
      </c>
      <c r="D121" s="126" t="s">
        <v>1271</v>
      </c>
      <c r="E121" s="126" t="s">
        <v>1276</v>
      </c>
      <c r="F121" s="126" t="s">
        <v>1</v>
      </c>
      <c r="G121" s="126" t="s">
        <v>1259</v>
      </c>
      <c r="H121" s="126" t="s">
        <v>1278</v>
      </c>
      <c r="I121" s="126">
        <v>103</v>
      </c>
      <c r="J121" s="126" t="s">
        <v>37</v>
      </c>
      <c r="K121" s="126">
        <v>0</v>
      </c>
      <c r="L121" s="126">
        <v>5</v>
      </c>
      <c r="M121" s="126" t="str">
        <f>IF(B121="null",null,B121)&amp;","</f>
        <v>110,</v>
      </c>
      <c r="N121" s="126" t="str">
        <f t="shared" si="203"/>
        <v>'Canceladas',</v>
      </c>
      <c r="O121" s="126" t="str">
        <f t="shared" si="204"/>
        <v>'Listar Subastas Canceladas',</v>
      </c>
      <c r="P121" s="126" t="str">
        <f t="shared" si="205"/>
        <v>'Admin/C/Subasta/L/Cancelada_Cliente_no_acepta_las_condiciones',</v>
      </c>
      <c r="Q121" s="126" t="str">
        <f t="shared" si="206"/>
        <v>'Admin',</v>
      </c>
      <c r="R121" s="126" t="str">
        <f t="shared" si="207"/>
        <v>'AdminSubasta',</v>
      </c>
      <c r="S121" s="126" t="str">
        <f t="shared" si="208"/>
        <v>'ListCredSubasta',</v>
      </c>
      <c r="T121" s="126" t="str">
        <f t="shared" si="162"/>
        <v>103,</v>
      </c>
      <c r="U121" s="126" t="str">
        <f t="shared" si="209"/>
        <v>'Cooperancia',</v>
      </c>
      <c r="V121" s="126" t="str">
        <f t="shared" si="210"/>
        <v>0,</v>
      </c>
      <c r="W121" s="126" t="str">
        <f t="shared" si="211"/>
        <v>5)</v>
      </c>
      <c r="X121" s="126" t="str">
        <f t="shared" si="212"/>
        <v>INSERT INTO MenuNav (Id,Titulo,Descripcion,Url,Area,Controller,Action,MenuId,Aplicacion,IsPublic, Orden) VALUES ( 110,'Canceladas','Listar Subastas Canceladas','Admin/C/Subasta/L/Cancelada_Cliente_no_acepta_las_condiciones','Admin','AdminSubasta','ListCredSubasta',103,'Cooperancia',0,5)</v>
      </c>
    </row>
    <row r="122" spans="1:24" x14ac:dyDescent="0.25">
      <c r="A122" s="43" t="s">
        <v>162</v>
      </c>
      <c r="B122" s="127">
        <v>111</v>
      </c>
      <c r="C122" s="127" t="s">
        <v>1207</v>
      </c>
      <c r="D122" s="127" t="s">
        <v>1207</v>
      </c>
      <c r="E122" s="127" t="s">
        <v>1282</v>
      </c>
      <c r="F122" s="127" t="s">
        <v>1</v>
      </c>
      <c r="G122" s="127" t="s">
        <v>1259</v>
      </c>
      <c r="H122" s="127" t="s">
        <v>1286</v>
      </c>
      <c r="I122" s="127">
        <v>79</v>
      </c>
      <c r="J122" s="127" t="s">
        <v>37</v>
      </c>
      <c r="K122" s="127">
        <v>0</v>
      </c>
      <c r="L122" s="127">
        <v>1</v>
      </c>
      <c r="M122" s="127" t="str">
        <f>IF(B122="null",null,B122)&amp;","</f>
        <v>111,</v>
      </c>
      <c r="N122" s="127" t="str">
        <f t="shared" si="203"/>
        <v>'Visto Bueno',</v>
      </c>
      <c r="O122" s="127" t="str">
        <f t="shared" si="204"/>
        <v>'Visto Bueno',</v>
      </c>
      <c r="P122" s="127" t="str">
        <f t="shared" si="205"/>
        <v>'Admin/C/Subasta/VistoBueno',</v>
      </c>
      <c r="Q122" s="127" t="str">
        <f t="shared" si="206"/>
        <v>'Admin',</v>
      </c>
      <c r="R122" s="127" t="str">
        <f t="shared" si="207"/>
        <v>'AdminSubasta',</v>
      </c>
      <c r="S122" s="127" t="str">
        <f t="shared" si="208"/>
        <v>'VistoBuenoListCredSubasta',</v>
      </c>
      <c r="T122" s="127" t="str">
        <f t="shared" si="162"/>
        <v>79,</v>
      </c>
      <c r="U122" s="127" t="str">
        <f t="shared" si="209"/>
        <v>'Cooperancia',</v>
      </c>
      <c r="V122" s="127" t="str">
        <f t="shared" si="210"/>
        <v>0,</v>
      </c>
      <c r="W122" s="127" t="str">
        <f t="shared" si="211"/>
        <v>1)</v>
      </c>
      <c r="X122" s="127" t="str">
        <f t="shared" si="212"/>
        <v>INSERT INTO MenuNav (Id,Titulo,Descripcion,Url,Area,Controller,Action,MenuId,Aplicacion,IsPublic, Orden) VALUES ( 111,'Visto Bueno','Visto Bueno','Admin/C/Subasta/VistoBueno','Admin','AdminSubasta','VistoBuenoListCredSubasta',79,'Cooperancia',0,1)</v>
      </c>
    </row>
    <row r="123" spans="1:24" x14ac:dyDescent="0.25">
      <c r="A123" s="43" t="s">
        <v>162</v>
      </c>
      <c r="B123" s="127">
        <v>112</v>
      </c>
      <c r="C123" s="127" t="s">
        <v>1279</v>
      </c>
      <c r="D123" s="127" t="s">
        <v>1279</v>
      </c>
      <c r="E123" s="127" t="s">
        <v>1283</v>
      </c>
      <c r="F123" s="127" t="s">
        <v>1</v>
      </c>
      <c r="G123" s="127" t="s">
        <v>1259</v>
      </c>
      <c r="H123" s="127" t="s">
        <v>1287</v>
      </c>
      <c r="I123" s="127">
        <v>79</v>
      </c>
      <c r="J123" s="127" t="s">
        <v>37</v>
      </c>
      <c r="K123" s="127">
        <v>0</v>
      </c>
      <c r="L123" s="127">
        <v>2</v>
      </c>
      <c r="M123" s="127" t="str">
        <f>IF(B123="null",null,B123)&amp;","</f>
        <v>112,</v>
      </c>
      <c r="N123" s="127" t="str">
        <f t="shared" si="203"/>
        <v>'Aprobar Subasta',</v>
      </c>
      <c r="O123" s="127" t="str">
        <f t="shared" si="204"/>
        <v>'Aprobar Subasta',</v>
      </c>
      <c r="P123" s="127" t="str">
        <f t="shared" si="205"/>
        <v>'Admin/C/Subasta/Aprobar',</v>
      </c>
      <c r="Q123" s="127" t="str">
        <f t="shared" si="206"/>
        <v>'Admin',</v>
      </c>
      <c r="R123" s="127" t="str">
        <f t="shared" si="207"/>
        <v>'AdminSubasta',</v>
      </c>
      <c r="S123" s="127" t="str">
        <f t="shared" si="208"/>
        <v>'AprobarListCredSubasta',</v>
      </c>
      <c r="T123" s="127" t="str">
        <f t="shared" si="162"/>
        <v>79,</v>
      </c>
      <c r="U123" s="127" t="str">
        <f t="shared" si="209"/>
        <v>'Cooperancia',</v>
      </c>
      <c r="V123" s="127" t="str">
        <f t="shared" si="210"/>
        <v>0,</v>
      </c>
      <c r="W123" s="127" t="str">
        <f t="shared" si="211"/>
        <v>2)</v>
      </c>
      <c r="X123" s="127" t="str">
        <f t="shared" si="212"/>
        <v>INSERT INTO MenuNav (Id,Titulo,Descripcion,Url,Area,Controller,Action,MenuId,Aplicacion,IsPublic, Orden) VALUES ( 112,'Aprobar Subasta','Aprobar Subasta','Admin/C/Subasta/Aprobar','Admin','AdminSubasta','AprobarListCredSubasta',79,'Cooperancia',0,2)</v>
      </c>
    </row>
    <row r="124" spans="1:24" x14ac:dyDescent="0.25">
      <c r="A124" s="43" t="s">
        <v>162</v>
      </c>
      <c r="B124" s="127">
        <v>113</v>
      </c>
      <c r="C124" s="127" t="s">
        <v>1280</v>
      </c>
      <c r="D124" s="127" t="s">
        <v>1280</v>
      </c>
      <c r="E124" s="127" t="s">
        <v>1284</v>
      </c>
      <c r="F124" s="127" t="s">
        <v>1</v>
      </c>
      <c r="G124" s="127" t="s">
        <v>1259</v>
      </c>
      <c r="H124" s="127" t="s">
        <v>1288</v>
      </c>
      <c r="I124" s="127">
        <v>79</v>
      </c>
      <c r="J124" s="127" t="s">
        <v>37</v>
      </c>
      <c r="K124" s="127">
        <v>0</v>
      </c>
      <c r="L124" s="127">
        <v>3</v>
      </c>
      <c r="M124" s="127" t="str">
        <f>IF(B124="null",null,B124)&amp;","</f>
        <v>113,</v>
      </c>
      <c r="N124" s="127" t="str">
        <f t="shared" si="203"/>
        <v>'Cerrar Subasta',</v>
      </c>
      <c r="O124" s="127" t="str">
        <f t="shared" si="204"/>
        <v>'Cerrar Subasta',</v>
      </c>
      <c r="P124" s="127" t="str">
        <f t="shared" si="205"/>
        <v>'Admin/C/Subasta/Cerrar',</v>
      </c>
      <c r="Q124" s="127" t="str">
        <f t="shared" si="206"/>
        <v>'Admin',</v>
      </c>
      <c r="R124" s="127" t="str">
        <f t="shared" si="207"/>
        <v>'AdminSubasta',</v>
      </c>
      <c r="S124" s="127" t="str">
        <f t="shared" si="208"/>
        <v>'CerrarListCredSubasta',</v>
      </c>
      <c r="T124" s="127" t="str">
        <f t="shared" si="162"/>
        <v>79,</v>
      </c>
      <c r="U124" s="127" t="str">
        <f t="shared" si="209"/>
        <v>'Cooperancia',</v>
      </c>
      <c r="V124" s="127" t="str">
        <f t="shared" si="210"/>
        <v>0,</v>
      </c>
      <c r="W124" s="127" t="str">
        <f t="shared" si="211"/>
        <v>3)</v>
      </c>
      <c r="X124" s="127" t="str">
        <f t="shared" si="212"/>
        <v>INSERT INTO MenuNav (Id,Titulo,Descripcion,Url,Area,Controller,Action,MenuId,Aplicacion,IsPublic, Orden) VALUES ( 113,'Cerrar Subasta','Cerrar Subasta','Admin/C/Subasta/Cerrar','Admin','AdminSubasta','CerrarListCredSubasta',79,'Cooperancia',0,3)</v>
      </c>
    </row>
    <row r="125" spans="1:24" x14ac:dyDescent="0.25">
      <c r="A125" s="43" t="s">
        <v>162</v>
      </c>
      <c r="B125" s="127">
        <v>114</v>
      </c>
      <c r="C125" s="127" t="s">
        <v>1281</v>
      </c>
      <c r="D125" s="127" t="s">
        <v>1281</v>
      </c>
      <c r="E125" s="127" t="s">
        <v>1285</v>
      </c>
      <c r="F125" s="127" t="s">
        <v>1</v>
      </c>
      <c r="G125" s="127" t="s">
        <v>1259</v>
      </c>
      <c r="H125" s="127" t="s">
        <v>1289</v>
      </c>
      <c r="I125" s="127">
        <v>79</v>
      </c>
      <c r="J125" s="127" t="s">
        <v>37</v>
      </c>
      <c r="K125" s="127">
        <v>0</v>
      </c>
      <c r="L125" s="127">
        <v>4</v>
      </c>
      <c r="M125" s="127" t="str">
        <f>IF(B125="null",null,B125)&amp;","</f>
        <v>114,</v>
      </c>
      <c r="N125" s="127" t="str">
        <f t="shared" si="203"/>
        <v>'Cancelar Subasta',</v>
      </c>
      <c r="O125" s="127" t="str">
        <f t="shared" si="204"/>
        <v>'Cancelar Subasta',</v>
      </c>
      <c r="P125" s="127" t="str">
        <f t="shared" si="205"/>
        <v>'Admin/C/Subasta/Cancelar',</v>
      </c>
      <c r="Q125" s="127" t="str">
        <f t="shared" si="206"/>
        <v>'Admin',</v>
      </c>
      <c r="R125" s="127" t="str">
        <f t="shared" si="207"/>
        <v>'AdminSubasta',</v>
      </c>
      <c r="S125" s="127" t="str">
        <f t="shared" si="208"/>
        <v>'CancelarListCredSubasta',</v>
      </c>
      <c r="T125" s="127" t="str">
        <f t="shared" si="162"/>
        <v>79,</v>
      </c>
      <c r="U125" s="127" t="str">
        <f t="shared" si="209"/>
        <v>'Cooperancia',</v>
      </c>
      <c r="V125" s="127" t="str">
        <f t="shared" si="210"/>
        <v>0,</v>
      </c>
      <c r="W125" s="127" t="str">
        <f t="shared" si="211"/>
        <v>4)</v>
      </c>
      <c r="X125" s="127" t="str">
        <f t="shared" si="212"/>
        <v>INSERT INTO MenuNav (Id,Titulo,Descripcion,Url,Area,Controller,Action,MenuId,Aplicacion,IsPublic, Orden) VALUES ( 114,'Cancelar Subasta','Cancelar Subasta','Admin/C/Subasta/Cancelar','Admin','AdminSubasta','CancelarListCredSubasta',79,'Cooperancia',0,4)</v>
      </c>
    </row>
    <row r="126" spans="1:24" x14ac:dyDescent="0.25">
      <c r="A126" s="43" t="s">
        <v>162</v>
      </c>
      <c r="B126" s="5">
        <v>115</v>
      </c>
      <c r="C126" s="5" t="s">
        <v>1066</v>
      </c>
      <c r="D126" s="5" t="s">
        <v>1046</v>
      </c>
      <c r="E126" s="5" t="s">
        <v>1068</v>
      </c>
      <c r="F126" s="5" t="s">
        <v>1</v>
      </c>
      <c r="G126" s="5" t="s">
        <v>1064</v>
      </c>
      <c r="H126" s="5" t="s">
        <v>1033</v>
      </c>
      <c r="I126" s="5">
        <v>102</v>
      </c>
      <c r="J126" s="5" t="s">
        <v>37</v>
      </c>
      <c r="K126" s="5">
        <v>0</v>
      </c>
      <c r="L126" s="5">
        <v>4</v>
      </c>
      <c r="M126" s="5" t="str">
        <f>IF(B126="null",null,B126)&amp;","</f>
        <v>115,</v>
      </c>
      <c r="N126" s="5" t="str">
        <f t="shared" si="203"/>
        <v>'Solicitudes Ingresadas',</v>
      </c>
      <c r="O126" s="5" t="str">
        <f t="shared" si="204"/>
        <v>'Deposito efectivo',</v>
      </c>
      <c r="P126" s="5" t="str">
        <f t="shared" si="205"/>
        <v>'/Admin/C/',</v>
      </c>
      <c r="Q126" s="5" t="str">
        <f t="shared" si="206"/>
        <v>'Admin',</v>
      </c>
      <c r="R126" s="5" t="str">
        <f t="shared" si="207"/>
        <v>'AdminCredito',</v>
      </c>
      <c r="S126" s="5" t="str">
        <f t="shared" si="208"/>
        <v>'CreateIngreso',</v>
      </c>
      <c r="T126" s="5" t="str">
        <f t="shared" si="162"/>
        <v>102,</v>
      </c>
      <c r="U126" s="5" t="str">
        <f t="shared" si="209"/>
        <v>'Cooperancia',</v>
      </c>
      <c r="V126" s="5" t="str">
        <f t="shared" si="210"/>
        <v>0,</v>
      </c>
      <c r="W126" s="5" t="str">
        <f t="shared" si="211"/>
        <v>4)</v>
      </c>
      <c r="X126" s="5" t="str">
        <f t="shared" si="212"/>
        <v>INSERT INTO MenuNav (Id,Titulo,Descripcion,Url,Area,Controller,Action,MenuId,Aplicacion,IsPublic, Orden) VALUES ( 115,'Solicitudes Ingresadas','Deposito efectivo','/Admin/C/','Admin','AdminCredito','CreateIngreso',102,'Cooperancia',0,4)</v>
      </c>
    </row>
    <row r="127" spans="1:24" x14ac:dyDescent="0.25">
      <c r="A127" s="43" t="s">
        <v>162</v>
      </c>
      <c r="B127" s="5">
        <v>116</v>
      </c>
      <c r="C127" s="5" t="s">
        <v>1066</v>
      </c>
      <c r="D127" s="5" t="s">
        <v>1046</v>
      </c>
      <c r="E127" s="5" t="s">
        <v>1068</v>
      </c>
      <c r="F127" s="5" t="s">
        <v>1</v>
      </c>
      <c r="G127" s="5" t="s">
        <v>1064</v>
      </c>
      <c r="H127" s="5" t="s">
        <v>1033</v>
      </c>
      <c r="I127" s="5">
        <v>103</v>
      </c>
      <c r="J127" s="5" t="s">
        <v>37</v>
      </c>
      <c r="K127" s="5">
        <v>0</v>
      </c>
      <c r="L127" s="5">
        <v>4</v>
      </c>
      <c r="M127" s="5" t="str">
        <f>IF(B127="null",null,B127)&amp;","</f>
        <v>116,</v>
      </c>
      <c r="N127" s="5" t="str">
        <f t="shared" si="203"/>
        <v>'Solicitudes Ingresadas',</v>
      </c>
      <c r="O127" s="5" t="str">
        <f t="shared" si="204"/>
        <v>'Deposito efectivo',</v>
      </c>
      <c r="P127" s="5" t="str">
        <f t="shared" si="205"/>
        <v>'/Admin/C/',</v>
      </c>
      <c r="Q127" s="5" t="str">
        <f t="shared" si="206"/>
        <v>'Admin',</v>
      </c>
      <c r="R127" s="5" t="str">
        <f t="shared" si="207"/>
        <v>'AdminCredito',</v>
      </c>
      <c r="S127" s="5" t="str">
        <f t="shared" si="208"/>
        <v>'CreateIngreso',</v>
      </c>
      <c r="T127" s="5" t="str">
        <f t="shared" si="162"/>
        <v>103,</v>
      </c>
      <c r="U127" s="5" t="str">
        <f t="shared" si="209"/>
        <v>'Cooperancia',</v>
      </c>
      <c r="V127" s="5" t="str">
        <f t="shared" si="210"/>
        <v>0,</v>
      </c>
      <c r="W127" s="5" t="str">
        <f t="shared" si="211"/>
        <v>4)</v>
      </c>
      <c r="X127" s="5" t="str">
        <f t="shared" si="212"/>
        <v>INSERT INTO MenuNav (Id,Titulo,Descripcion,Url,Area,Controller,Action,MenuId,Aplicacion,IsPublic, Orden) VALUES ( 116,'Solicitudes Ingresadas','Deposito efectivo','/Admin/C/','Admin','AdminCredito','CreateIngreso',103,'Cooperancia',0,4)</v>
      </c>
    </row>
    <row r="128" spans="1:24" x14ac:dyDescent="0.25">
      <c r="A128" s="43" t="s">
        <v>162</v>
      </c>
      <c r="B128" s="5">
        <v>117</v>
      </c>
      <c r="C128" s="5" t="s">
        <v>1066</v>
      </c>
      <c r="D128" s="5" t="s">
        <v>1046</v>
      </c>
      <c r="E128" s="5" t="s">
        <v>1068</v>
      </c>
      <c r="F128" s="5" t="s">
        <v>1</v>
      </c>
      <c r="G128" s="5" t="s">
        <v>1064</v>
      </c>
      <c r="H128" s="5" t="s">
        <v>1033</v>
      </c>
      <c r="I128" s="5">
        <v>104</v>
      </c>
      <c r="J128" s="5" t="s">
        <v>37</v>
      </c>
      <c r="K128" s="5">
        <v>0</v>
      </c>
      <c r="L128" s="5">
        <v>4</v>
      </c>
      <c r="M128" s="5" t="str">
        <f>IF(B128="null",null,B128)&amp;","</f>
        <v>117,</v>
      </c>
      <c r="N128" s="5" t="str">
        <f t="shared" si="203"/>
        <v>'Solicitudes Ingresadas',</v>
      </c>
      <c r="O128" s="5" t="str">
        <f t="shared" si="204"/>
        <v>'Deposito efectivo',</v>
      </c>
      <c r="P128" s="5" t="str">
        <f t="shared" si="205"/>
        <v>'/Admin/C/',</v>
      </c>
      <c r="Q128" s="5" t="str">
        <f t="shared" si="206"/>
        <v>'Admin',</v>
      </c>
      <c r="R128" s="5" t="str">
        <f t="shared" si="207"/>
        <v>'AdminCredito',</v>
      </c>
      <c r="S128" s="5" t="str">
        <f t="shared" si="208"/>
        <v>'CreateIngreso',</v>
      </c>
      <c r="T128" s="5" t="str">
        <f t="shared" si="162"/>
        <v>104,</v>
      </c>
      <c r="U128" s="5" t="str">
        <f t="shared" si="209"/>
        <v>'Cooperancia',</v>
      </c>
      <c r="V128" s="5" t="str">
        <f t="shared" si="210"/>
        <v>0,</v>
      </c>
      <c r="W128" s="5" t="str">
        <f t="shared" si="211"/>
        <v>4)</v>
      </c>
      <c r="X128" s="5" t="str">
        <f t="shared" si="212"/>
        <v>INSERT INTO MenuNav (Id,Titulo,Descripcion,Url,Area,Controller,Action,MenuId,Aplicacion,IsPublic, Orden) VALUES ( 117,'Solicitudes Ingresadas','Deposito efectivo','/Admin/C/','Admin','AdminCredito','CreateIngreso',104,'Cooperancia',0,4)</v>
      </c>
    </row>
    <row r="129" spans="1:24" x14ac:dyDescent="0.25">
      <c r="A129" s="43" t="s">
        <v>162</v>
      </c>
      <c r="B129" s="5">
        <v>118</v>
      </c>
      <c r="C129" s="5" t="s">
        <v>1066</v>
      </c>
      <c r="D129" s="5" t="s">
        <v>1046</v>
      </c>
      <c r="E129" s="5" t="s">
        <v>1068</v>
      </c>
      <c r="F129" s="5" t="s">
        <v>1</v>
      </c>
      <c r="G129" s="5" t="s">
        <v>1064</v>
      </c>
      <c r="H129" s="5" t="s">
        <v>1033</v>
      </c>
      <c r="I129" s="5">
        <v>105</v>
      </c>
      <c r="J129" s="5" t="s">
        <v>37</v>
      </c>
      <c r="K129" s="5">
        <v>0</v>
      </c>
      <c r="L129" s="5">
        <v>4</v>
      </c>
      <c r="M129" s="5" t="str">
        <f>IF(B129="null",null,B129)&amp;","</f>
        <v>118,</v>
      </c>
      <c r="N129" s="5" t="str">
        <f t="shared" si="203"/>
        <v>'Solicitudes Ingresadas',</v>
      </c>
      <c r="O129" s="5" t="str">
        <f t="shared" si="204"/>
        <v>'Deposito efectivo',</v>
      </c>
      <c r="P129" s="5" t="str">
        <f t="shared" si="205"/>
        <v>'/Admin/C/',</v>
      </c>
      <c r="Q129" s="5" t="str">
        <f t="shared" si="206"/>
        <v>'Admin',</v>
      </c>
      <c r="R129" s="5" t="str">
        <f t="shared" si="207"/>
        <v>'AdminCredito',</v>
      </c>
      <c r="S129" s="5" t="str">
        <f t="shared" si="208"/>
        <v>'CreateIngreso',</v>
      </c>
      <c r="T129" s="5" t="str">
        <f t="shared" si="162"/>
        <v>105,</v>
      </c>
      <c r="U129" s="5" t="str">
        <f t="shared" si="209"/>
        <v>'Cooperancia',</v>
      </c>
      <c r="V129" s="5" t="str">
        <f t="shared" si="210"/>
        <v>0,</v>
      </c>
      <c r="W129" s="5" t="str">
        <f t="shared" si="211"/>
        <v>4)</v>
      </c>
      <c r="X129" s="5" t="str">
        <f t="shared" si="212"/>
        <v>INSERT INTO MenuNav (Id,Titulo,Descripcion,Url,Area,Controller,Action,MenuId,Aplicacion,IsPublic, Orden) VALUES ( 118,'Solicitudes Ingresadas','Deposito efectivo','/Admin/C/','Admin','AdminCredito','CreateIngreso',105,'Cooperancia',0,4)</v>
      </c>
    </row>
    <row r="130" spans="1:24" x14ac:dyDescent="0.25">
      <c r="A130" s="43" t="s">
        <v>162</v>
      </c>
      <c r="B130" s="43">
        <v>119</v>
      </c>
      <c r="C130" s="43" t="s">
        <v>1066</v>
      </c>
      <c r="D130" s="43" t="s">
        <v>1046</v>
      </c>
      <c r="E130" s="43" t="s">
        <v>1068</v>
      </c>
      <c r="F130" s="43" t="s">
        <v>1</v>
      </c>
      <c r="G130" s="43" t="s">
        <v>1064</v>
      </c>
      <c r="H130" s="43" t="s">
        <v>1033</v>
      </c>
      <c r="I130" s="43">
        <v>106</v>
      </c>
      <c r="J130" s="43" t="s">
        <v>37</v>
      </c>
      <c r="K130" s="43">
        <v>0</v>
      </c>
      <c r="L130" s="43">
        <v>4</v>
      </c>
      <c r="M130" s="43" t="str">
        <f>IF(B130="null",null,B130)&amp;","</f>
        <v>119,</v>
      </c>
      <c r="N130" s="43" t="str">
        <f t="shared" si="203"/>
        <v>'Solicitudes Ingresadas',</v>
      </c>
      <c r="O130" s="43" t="str">
        <f t="shared" si="204"/>
        <v>'Deposito efectivo',</v>
      </c>
      <c r="P130" s="43" t="str">
        <f t="shared" si="205"/>
        <v>'/Admin/C/',</v>
      </c>
      <c r="Q130" s="43" t="str">
        <f t="shared" si="206"/>
        <v>'Admin',</v>
      </c>
      <c r="R130" s="43" t="str">
        <f t="shared" si="207"/>
        <v>'AdminCredito',</v>
      </c>
      <c r="S130" s="43" t="str">
        <f t="shared" si="208"/>
        <v>'CreateIngreso',</v>
      </c>
      <c r="T130" s="43" t="str">
        <f t="shared" si="162"/>
        <v>106,</v>
      </c>
      <c r="U130" s="43" t="str">
        <f t="shared" si="209"/>
        <v>'Cooperancia',</v>
      </c>
      <c r="V130" s="43" t="str">
        <f t="shared" si="210"/>
        <v>0,</v>
      </c>
      <c r="W130" s="43" t="str">
        <f t="shared" si="211"/>
        <v>4)</v>
      </c>
      <c r="X130" s="43" t="str">
        <f t="shared" si="212"/>
        <v>INSERT INTO MenuNav (Id,Titulo,Descripcion,Url,Area,Controller,Action,MenuId,Aplicacion,IsPublic, Orden) VALUES ( 119,'Solicitudes Ingresadas','Deposito efectivo','/Admin/C/','Admin','AdminCredito','CreateIngreso',106,'Cooperancia',0,4)</v>
      </c>
    </row>
    <row r="131" spans="1:24" x14ac:dyDescent="0.25">
      <c r="A131" s="43" t="s">
        <v>162</v>
      </c>
      <c r="B131" s="43">
        <v>120</v>
      </c>
      <c r="C131" s="43" t="s">
        <v>1066</v>
      </c>
      <c r="D131" s="43" t="s">
        <v>1046</v>
      </c>
      <c r="E131" s="43" t="s">
        <v>1068</v>
      </c>
      <c r="F131" s="43" t="s">
        <v>1</v>
      </c>
      <c r="G131" s="43" t="s">
        <v>1064</v>
      </c>
      <c r="H131" s="43" t="s">
        <v>1033</v>
      </c>
      <c r="I131" s="43">
        <v>107</v>
      </c>
      <c r="J131" s="43" t="s">
        <v>37</v>
      </c>
      <c r="K131" s="43">
        <v>0</v>
      </c>
      <c r="L131" s="43">
        <v>4</v>
      </c>
      <c r="M131" s="43" t="str">
        <f>IF(B131="null",null,B131)&amp;","</f>
        <v>120,</v>
      </c>
      <c r="N131" s="43" t="str">
        <f t="shared" si="203"/>
        <v>'Solicitudes Ingresadas',</v>
      </c>
      <c r="O131" s="43" t="str">
        <f t="shared" si="204"/>
        <v>'Deposito efectivo',</v>
      </c>
      <c r="P131" s="43" t="str">
        <f t="shared" si="205"/>
        <v>'/Admin/C/',</v>
      </c>
      <c r="Q131" s="43" t="str">
        <f t="shared" si="206"/>
        <v>'Admin',</v>
      </c>
      <c r="R131" s="43" t="str">
        <f t="shared" si="207"/>
        <v>'AdminCredito',</v>
      </c>
      <c r="S131" s="43" t="str">
        <f t="shared" si="208"/>
        <v>'CreateIngreso',</v>
      </c>
      <c r="T131" s="43" t="str">
        <f t="shared" si="162"/>
        <v>107,</v>
      </c>
      <c r="U131" s="43" t="str">
        <f t="shared" si="209"/>
        <v>'Cooperancia',</v>
      </c>
      <c r="V131" s="43" t="str">
        <f t="shared" si="210"/>
        <v>0,</v>
      </c>
      <c r="W131" s="43" t="str">
        <f t="shared" si="211"/>
        <v>4)</v>
      </c>
      <c r="X131" s="43" t="str">
        <f t="shared" si="212"/>
        <v>INSERT INTO MenuNav (Id,Titulo,Descripcion,Url,Area,Controller,Action,MenuId,Aplicacion,IsPublic, Orden) VALUES ( 120,'Solicitudes Ingresadas','Deposito efectivo','/Admin/C/','Admin','AdminCredito','CreateIngreso',107,'Cooperancia',0,4)</v>
      </c>
    </row>
    <row r="132" spans="1:24" x14ac:dyDescent="0.25">
      <c r="A132" s="43" t="s">
        <v>162</v>
      </c>
      <c r="B132" s="43">
        <v>121</v>
      </c>
      <c r="C132" s="43" t="s">
        <v>1066</v>
      </c>
      <c r="D132" s="43" t="s">
        <v>1046</v>
      </c>
      <c r="E132" s="43" t="s">
        <v>1068</v>
      </c>
      <c r="F132" s="43" t="s">
        <v>1</v>
      </c>
      <c r="G132" s="43" t="s">
        <v>1064</v>
      </c>
      <c r="H132" s="43" t="s">
        <v>1033</v>
      </c>
      <c r="I132" s="43">
        <v>108</v>
      </c>
      <c r="J132" s="43" t="s">
        <v>37</v>
      </c>
      <c r="K132" s="43">
        <v>0</v>
      </c>
      <c r="L132" s="43">
        <v>4</v>
      </c>
      <c r="M132" s="43" t="str">
        <f>IF(B132="null",null,B132)&amp;","</f>
        <v>121,</v>
      </c>
      <c r="N132" s="43" t="str">
        <f t="shared" si="203"/>
        <v>'Solicitudes Ingresadas',</v>
      </c>
      <c r="O132" s="43" t="str">
        <f t="shared" si="204"/>
        <v>'Deposito efectivo',</v>
      </c>
      <c r="P132" s="43" t="str">
        <f t="shared" si="205"/>
        <v>'/Admin/C/',</v>
      </c>
      <c r="Q132" s="43" t="str">
        <f t="shared" si="206"/>
        <v>'Admin',</v>
      </c>
      <c r="R132" s="43" t="str">
        <f t="shared" si="207"/>
        <v>'AdminCredito',</v>
      </c>
      <c r="S132" s="43" t="str">
        <f t="shared" si="208"/>
        <v>'CreateIngreso',</v>
      </c>
      <c r="T132" s="43" t="str">
        <f t="shared" si="162"/>
        <v>108,</v>
      </c>
      <c r="U132" s="43" t="str">
        <f t="shared" si="209"/>
        <v>'Cooperancia',</v>
      </c>
      <c r="V132" s="43" t="str">
        <f t="shared" si="210"/>
        <v>0,</v>
      </c>
      <c r="W132" s="43" t="str">
        <f t="shared" si="211"/>
        <v>4)</v>
      </c>
      <c r="X132" s="43" t="str">
        <f t="shared" si="212"/>
        <v>INSERT INTO MenuNav (Id,Titulo,Descripcion,Url,Area,Controller,Action,MenuId,Aplicacion,IsPublic, Orden) VALUES ( 121,'Solicitudes Ingresadas','Deposito efectivo','/Admin/C/','Admin','AdminCredito','CreateIngreso',108,'Cooperancia',0,4)</v>
      </c>
    </row>
    <row r="133" spans="1:24" x14ac:dyDescent="0.25">
      <c r="A133" s="43" t="s">
        <v>162</v>
      </c>
      <c r="B133" s="43">
        <v>122</v>
      </c>
      <c r="C133" s="43" t="s">
        <v>1066</v>
      </c>
      <c r="D133" s="43" t="s">
        <v>1046</v>
      </c>
      <c r="E133" s="43" t="s">
        <v>1068</v>
      </c>
      <c r="F133" s="43" t="s">
        <v>1</v>
      </c>
      <c r="G133" s="43" t="s">
        <v>1064</v>
      </c>
      <c r="H133" s="43" t="s">
        <v>1033</v>
      </c>
      <c r="I133" s="43">
        <v>109</v>
      </c>
      <c r="J133" s="43" t="s">
        <v>37</v>
      </c>
      <c r="K133" s="43">
        <v>0</v>
      </c>
      <c r="L133" s="43">
        <v>4</v>
      </c>
      <c r="M133" s="43" t="str">
        <f>IF(B133="null",null,B133)&amp;","</f>
        <v>122,</v>
      </c>
      <c r="N133" s="43" t="str">
        <f t="shared" si="203"/>
        <v>'Solicitudes Ingresadas',</v>
      </c>
      <c r="O133" s="43" t="str">
        <f t="shared" si="204"/>
        <v>'Deposito efectivo',</v>
      </c>
      <c r="P133" s="43" t="str">
        <f t="shared" si="205"/>
        <v>'/Admin/C/',</v>
      </c>
      <c r="Q133" s="43" t="str">
        <f t="shared" si="206"/>
        <v>'Admin',</v>
      </c>
      <c r="R133" s="43" t="str">
        <f t="shared" si="207"/>
        <v>'AdminCredito',</v>
      </c>
      <c r="S133" s="43" t="str">
        <f t="shared" si="208"/>
        <v>'CreateIngreso',</v>
      </c>
      <c r="T133" s="43" t="str">
        <f t="shared" si="162"/>
        <v>109,</v>
      </c>
      <c r="U133" s="43" t="str">
        <f t="shared" si="209"/>
        <v>'Cooperancia',</v>
      </c>
      <c r="V133" s="43" t="str">
        <f t="shared" si="210"/>
        <v>0,</v>
      </c>
      <c r="W133" s="43" t="str">
        <f t="shared" si="211"/>
        <v>4)</v>
      </c>
      <c r="X133" s="43" t="str">
        <f t="shared" si="212"/>
        <v>INSERT INTO MenuNav (Id,Titulo,Descripcion,Url,Area,Controller,Action,MenuId,Aplicacion,IsPublic, Orden) VALUES ( 122,'Solicitudes Ingresadas','Deposito efectivo','/Admin/C/','Admin','AdminCredito','CreateIngreso',109,'Cooperancia',0,4)</v>
      </c>
    </row>
    <row r="134" spans="1:24" x14ac:dyDescent="0.25">
      <c r="A134" s="43" t="s">
        <v>162</v>
      </c>
      <c r="B134" s="43">
        <v>123</v>
      </c>
      <c r="C134" s="43" t="s">
        <v>1066</v>
      </c>
      <c r="D134" s="43" t="s">
        <v>1046</v>
      </c>
      <c r="E134" s="43" t="s">
        <v>1068</v>
      </c>
      <c r="F134" s="43" t="s">
        <v>1</v>
      </c>
      <c r="G134" s="43" t="s">
        <v>1064</v>
      </c>
      <c r="H134" s="43" t="s">
        <v>1033</v>
      </c>
      <c r="I134" s="43">
        <v>110</v>
      </c>
      <c r="J134" s="43" t="s">
        <v>37</v>
      </c>
      <c r="K134" s="43">
        <v>0</v>
      </c>
      <c r="L134" s="43">
        <v>4</v>
      </c>
      <c r="M134" s="43" t="str">
        <f>IF(B134="null",null,B134)&amp;","</f>
        <v>123,</v>
      </c>
      <c r="N134" s="43" t="str">
        <f t="shared" si="203"/>
        <v>'Solicitudes Ingresadas',</v>
      </c>
      <c r="O134" s="43" t="str">
        <f t="shared" si="204"/>
        <v>'Deposito efectivo',</v>
      </c>
      <c r="P134" s="43" t="str">
        <f t="shared" si="205"/>
        <v>'/Admin/C/',</v>
      </c>
      <c r="Q134" s="43" t="str">
        <f t="shared" si="206"/>
        <v>'Admin',</v>
      </c>
      <c r="R134" s="43" t="str">
        <f t="shared" si="207"/>
        <v>'AdminCredito',</v>
      </c>
      <c r="S134" s="43" t="str">
        <f t="shared" si="208"/>
        <v>'CreateIngreso',</v>
      </c>
      <c r="T134" s="43" t="str">
        <f t="shared" si="162"/>
        <v>110,</v>
      </c>
      <c r="U134" s="43" t="str">
        <f t="shared" si="209"/>
        <v>'Cooperancia',</v>
      </c>
      <c r="V134" s="43" t="str">
        <f t="shared" si="210"/>
        <v>0,</v>
      </c>
      <c r="W134" s="43" t="str">
        <f t="shared" si="211"/>
        <v>4)</v>
      </c>
      <c r="X134" s="43" t="str">
        <f t="shared" si="212"/>
        <v>INSERT INTO MenuNav (Id,Titulo,Descripcion,Url,Area,Controller,Action,MenuId,Aplicacion,IsPublic, Orden) VALUES ( 123,'Solicitudes Ingresadas','Deposito efectivo','/Admin/C/','Admin','AdminCredito','CreateIngreso',110,'Cooperancia',0,4)</v>
      </c>
    </row>
    <row r="135" spans="1:24" x14ac:dyDescent="0.25">
      <c r="A135" s="43" t="s">
        <v>162</v>
      </c>
      <c r="B135" s="43">
        <v>124</v>
      </c>
      <c r="C135" s="43" t="s">
        <v>1066</v>
      </c>
      <c r="D135" s="43" t="s">
        <v>1046</v>
      </c>
      <c r="E135" s="43" t="s">
        <v>1068</v>
      </c>
      <c r="F135" s="43" t="s">
        <v>1</v>
      </c>
      <c r="G135" s="43" t="s">
        <v>1064</v>
      </c>
      <c r="H135" s="43" t="s">
        <v>1033</v>
      </c>
      <c r="I135" s="43">
        <v>111</v>
      </c>
      <c r="J135" s="43" t="s">
        <v>37</v>
      </c>
      <c r="K135" s="43">
        <v>0</v>
      </c>
      <c r="L135" s="43">
        <v>4</v>
      </c>
      <c r="M135" s="43" t="str">
        <f>IF(B135="null",null,B135)&amp;","</f>
        <v>124,</v>
      </c>
      <c r="N135" s="43" t="str">
        <f t="shared" si="203"/>
        <v>'Solicitudes Ingresadas',</v>
      </c>
      <c r="O135" s="43" t="str">
        <f t="shared" si="204"/>
        <v>'Deposito efectivo',</v>
      </c>
      <c r="P135" s="43" t="str">
        <f t="shared" si="205"/>
        <v>'/Admin/C/',</v>
      </c>
      <c r="Q135" s="43" t="str">
        <f t="shared" si="206"/>
        <v>'Admin',</v>
      </c>
      <c r="R135" s="43" t="str">
        <f t="shared" si="207"/>
        <v>'AdminCredito',</v>
      </c>
      <c r="S135" s="43" t="str">
        <f t="shared" si="208"/>
        <v>'CreateIngreso',</v>
      </c>
      <c r="T135" s="43" t="str">
        <f t="shared" si="162"/>
        <v>111,</v>
      </c>
      <c r="U135" s="43" t="str">
        <f t="shared" si="209"/>
        <v>'Cooperancia',</v>
      </c>
      <c r="V135" s="43" t="str">
        <f t="shared" si="210"/>
        <v>0,</v>
      </c>
      <c r="W135" s="43" t="str">
        <f t="shared" si="211"/>
        <v>4)</v>
      </c>
      <c r="X135" s="43" t="str">
        <f t="shared" si="212"/>
        <v>INSERT INTO MenuNav (Id,Titulo,Descripcion,Url,Area,Controller,Action,MenuId,Aplicacion,IsPublic, Orden) VALUES ( 124,'Solicitudes Ingresadas','Deposito efectivo','/Admin/C/','Admin','AdminCredito','CreateIngreso',111,'Cooperancia',0,4)</v>
      </c>
    </row>
    <row r="136" spans="1:24" x14ac:dyDescent="0.25">
      <c r="A136" s="43" t="s">
        <v>162</v>
      </c>
      <c r="B136" s="43">
        <v>125</v>
      </c>
      <c r="C136" s="43" t="s">
        <v>1066</v>
      </c>
      <c r="D136" s="43" t="s">
        <v>1046</v>
      </c>
      <c r="E136" s="43" t="s">
        <v>1068</v>
      </c>
      <c r="F136" s="43" t="s">
        <v>1</v>
      </c>
      <c r="G136" s="43" t="s">
        <v>1064</v>
      </c>
      <c r="H136" s="43" t="s">
        <v>1033</v>
      </c>
      <c r="I136" s="43">
        <v>112</v>
      </c>
      <c r="J136" s="43" t="s">
        <v>37</v>
      </c>
      <c r="K136" s="43">
        <v>0</v>
      </c>
      <c r="L136" s="43">
        <v>4</v>
      </c>
      <c r="M136" s="43" t="str">
        <f>IF(B136="null",null,B136)&amp;","</f>
        <v>125,</v>
      </c>
      <c r="N136" s="43" t="str">
        <f t="shared" si="203"/>
        <v>'Solicitudes Ingresadas',</v>
      </c>
      <c r="O136" s="43" t="str">
        <f t="shared" si="204"/>
        <v>'Deposito efectivo',</v>
      </c>
      <c r="P136" s="43" t="str">
        <f t="shared" si="205"/>
        <v>'/Admin/C/',</v>
      </c>
      <c r="Q136" s="43" t="str">
        <f t="shared" si="206"/>
        <v>'Admin',</v>
      </c>
      <c r="R136" s="43" t="str">
        <f t="shared" si="207"/>
        <v>'AdminCredito',</v>
      </c>
      <c r="S136" s="43" t="str">
        <f t="shared" si="208"/>
        <v>'CreateIngreso',</v>
      </c>
      <c r="T136" s="43" t="str">
        <f t="shared" si="162"/>
        <v>112,</v>
      </c>
      <c r="U136" s="43" t="str">
        <f t="shared" si="209"/>
        <v>'Cooperancia',</v>
      </c>
      <c r="V136" s="43" t="str">
        <f t="shared" si="210"/>
        <v>0,</v>
      </c>
      <c r="W136" s="43" t="str">
        <f t="shared" si="211"/>
        <v>4)</v>
      </c>
      <c r="X136" s="43" t="str">
        <f t="shared" si="212"/>
        <v>INSERT INTO MenuNav (Id,Titulo,Descripcion,Url,Area,Controller,Action,MenuId,Aplicacion,IsPublic, Orden) VALUES ( 125,'Solicitudes Ingresadas','Deposito efectivo','/Admin/C/','Admin','AdminCredito','CreateIngreso',112,'Cooperancia',0,4)</v>
      </c>
    </row>
    <row r="137" spans="1:24" x14ac:dyDescent="0.25">
      <c r="A137" s="43" t="s">
        <v>162</v>
      </c>
      <c r="B137" s="43">
        <v>126</v>
      </c>
      <c r="C137" s="43" t="s">
        <v>1066</v>
      </c>
      <c r="D137" s="43" t="s">
        <v>1046</v>
      </c>
      <c r="E137" s="43" t="s">
        <v>1068</v>
      </c>
      <c r="F137" s="43" t="s">
        <v>1</v>
      </c>
      <c r="G137" s="43" t="s">
        <v>1064</v>
      </c>
      <c r="H137" s="43" t="s">
        <v>1033</v>
      </c>
      <c r="I137" s="43">
        <v>113</v>
      </c>
      <c r="J137" s="43" t="s">
        <v>37</v>
      </c>
      <c r="K137" s="43">
        <v>0</v>
      </c>
      <c r="L137" s="43">
        <v>4</v>
      </c>
      <c r="M137" s="43" t="str">
        <f>IF(B137="null",null,B137)&amp;","</f>
        <v>126,</v>
      </c>
      <c r="N137" s="43" t="str">
        <f t="shared" si="203"/>
        <v>'Solicitudes Ingresadas',</v>
      </c>
      <c r="O137" s="43" t="str">
        <f t="shared" si="204"/>
        <v>'Deposito efectivo',</v>
      </c>
      <c r="P137" s="43" t="str">
        <f t="shared" si="205"/>
        <v>'/Admin/C/',</v>
      </c>
      <c r="Q137" s="43" t="str">
        <f t="shared" si="206"/>
        <v>'Admin',</v>
      </c>
      <c r="R137" s="43" t="str">
        <f t="shared" si="207"/>
        <v>'AdminCredito',</v>
      </c>
      <c r="S137" s="43" t="str">
        <f t="shared" si="208"/>
        <v>'CreateIngreso',</v>
      </c>
      <c r="T137" s="43" t="str">
        <f t="shared" si="162"/>
        <v>113,</v>
      </c>
      <c r="U137" s="43" t="str">
        <f t="shared" si="209"/>
        <v>'Cooperancia',</v>
      </c>
      <c r="V137" s="43" t="str">
        <f t="shared" si="210"/>
        <v>0,</v>
      </c>
      <c r="W137" s="43" t="str">
        <f t="shared" si="211"/>
        <v>4)</v>
      </c>
      <c r="X137" s="43" t="str">
        <f t="shared" si="212"/>
        <v>INSERT INTO MenuNav (Id,Titulo,Descripcion,Url,Area,Controller,Action,MenuId,Aplicacion,IsPublic, Orden) VALUES ( 126,'Solicitudes Ingresadas','Deposito efectivo','/Admin/C/','Admin','AdminCredito','CreateIngreso',113,'Cooperancia',0,4)</v>
      </c>
    </row>
    <row r="138" spans="1:24" x14ac:dyDescent="0.25">
      <c r="A138" s="43" t="s">
        <v>162</v>
      </c>
      <c r="B138" s="43">
        <v>127</v>
      </c>
      <c r="C138" s="43" t="s">
        <v>1066</v>
      </c>
      <c r="D138" s="43" t="s">
        <v>1046</v>
      </c>
      <c r="E138" s="43" t="s">
        <v>1068</v>
      </c>
      <c r="F138" s="43" t="s">
        <v>1</v>
      </c>
      <c r="G138" s="43" t="s">
        <v>1064</v>
      </c>
      <c r="H138" s="43" t="s">
        <v>1033</v>
      </c>
      <c r="I138" s="43">
        <v>114</v>
      </c>
      <c r="J138" s="43" t="s">
        <v>37</v>
      </c>
      <c r="K138" s="43">
        <v>0</v>
      </c>
      <c r="L138" s="43">
        <v>4</v>
      </c>
      <c r="M138" s="43" t="str">
        <f>IF(B138="null",null,B138)&amp;","</f>
        <v>127,</v>
      </c>
      <c r="N138" s="43" t="str">
        <f t="shared" si="203"/>
        <v>'Solicitudes Ingresadas',</v>
      </c>
      <c r="O138" s="43" t="str">
        <f t="shared" si="204"/>
        <v>'Deposito efectivo',</v>
      </c>
      <c r="P138" s="43" t="str">
        <f t="shared" si="205"/>
        <v>'/Admin/C/',</v>
      </c>
      <c r="Q138" s="43" t="str">
        <f t="shared" si="206"/>
        <v>'Admin',</v>
      </c>
      <c r="R138" s="43" t="str">
        <f t="shared" si="207"/>
        <v>'AdminCredito',</v>
      </c>
      <c r="S138" s="43" t="str">
        <f t="shared" si="208"/>
        <v>'CreateIngreso',</v>
      </c>
      <c r="T138" s="43" t="str">
        <f t="shared" si="162"/>
        <v>114,</v>
      </c>
      <c r="U138" s="43" t="str">
        <f t="shared" si="209"/>
        <v>'Cooperancia',</v>
      </c>
      <c r="V138" s="43" t="str">
        <f t="shared" si="210"/>
        <v>0,</v>
      </c>
      <c r="W138" s="43" t="str">
        <f t="shared" si="211"/>
        <v>4)</v>
      </c>
      <c r="X138" s="43" t="str">
        <f t="shared" si="212"/>
        <v>INSERT INTO MenuNav (Id,Titulo,Descripcion,Url,Area,Controller,Action,MenuId,Aplicacion,IsPublic, Orden) VALUES ( 127,'Solicitudes Ingresadas','Deposito efectivo','/Admin/C/','Admin','AdminCredito','CreateIngreso',114,'Cooperancia',0,4)</v>
      </c>
    </row>
    <row r="139" spans="1:24" x14ac:dyDescent="0.25">
      <c r="A139" s="43" t="s">
        <v>162</v>
      </c>
      <c r="B139" s="43">
        <v>128</v>
      </c>
      <c r="C139" s="43" t="s">
        <v>1066</v>
      </c>
      <c r="D139" s="43" t="s">
        <v>1046</v>
      </c>
      <c r="E139" s="43" t="s">
        <v>1068</v>
      </c>
      <c r="F139" s="43" t="s">
        <v>1</v>
      </c>
      <c r="G139" s="43" t="s">
        <v>1064</v>
      </c>
      <c r="H139" s="43" t="s">
        <v>1033</v>
      </c>
      <c r="I139" s="43">
        <v>113</v>
      </c>
      <c r="J139" s="43" t="s">
        <v>37</v>
      </c>
      <c r="K139" s="43">
        <v>0</v>
      </c>
      <c r="L139" s="43">
        <v>4</v>
      </c>
      <c r="M139" s="43" t="str">
        <f>IF(B139="null",null,B139)&amp;","</f>
        <v>128,</v>
      </c>
      <c r="N139" s="43" t="str">
        <f t="shared" si="203"/>
        <v>'Solicitudes Ingresadas',</v>
      </c>
      <c r="O139" s="43" t="str">
        <f t="shared" si="204"/>
        <v>'Deposito efectivo',</v>
      </c>
      <c r="P139" s="43" t="str">
        <f t="shared" si="205"/>
        <v>'/Admin/C/',</v>
      </c>
      <c r="Q139" s="43" t="str">
        <f t="shared" si="206"/>
        <v>'Admin',</v>
      </c>
      <c r="R139" s="43" t="str">
        <f t="shared" si="207"/>
        <v>'AdminCredito',</v>
      </c>
      <c r="S139" s="43" t="str">
        <f t="shared" si="208"/>
        <v>'CreateIngreso',</v>
      </c>
      <c r="T139" s="43" t="str">
        <f t="shared" si="162"/>
        <v>113,</v>
      </c>
      <c r="U139" s="43" t="str">
        <f t="shared" si="209"/>
        <v>'Cooperancia',</v>
      </c>
      <c r="V139" s="43" t="str">
        <f t="shared" si="210"/>
        <v>0,</v>
      </c>
      <c r="W139" s="43" t="str">
        <f t="shared" si="211"/>
        <v>4)</v>
      </c>
      <c r="X139" s="43" t="str">
        <f t="shared" si="212"/>
        <v>INSERT INTO MenuNav (Id,Titulo,Descripcion,Url,Area,Controller,Action,MenuId,Aplicacion,IsPublic, Orden) VALUES ( 128,'Solicitudes Ingresadas','Deposito efectivo','/Admin/C/','Admin','AdminCredito','CreateIngreso',113,'Cooperancia',0,4)</v>
      </c>
    </row>
    <row r="140" spans="1:24" x14ac:dyDescent="0.25">
      <c r="A140" s="43" t="s">
        <v>162</v>
      </c>
      <c r="B140" s="43">
        <v>129</v>
      </c>
      <c r="C140" s="43" t="s">
        <v>1066</v>
      </c>
      <c r="D140" s="43" t="s">
        <v>1046</v>
      </c>
      <c r="E140" s="43" t="s">
        <v>1068</v>
      </c>
      <c r="F140" s="43" t="s">
        <v>1</v>
      </c>
      <c r="G140" s="43" t="s">
        <v>1064</v>
      </c>
      <c r="H140" s="43" t="s">
        <v>1033</v>
      </c>
      <c r="I140" s="43">
        <v>114</v>
      </c>
      <c r="J140" s="43" t="s">
        <v>37</v>
      </c>
      <c r="K140" s="43">
        <v>0</v>
      </c>
      <c r="L140" s="43">
        <v>4</v>
      </c>
      <c r="M140" s="43" t="str">
        <f>IF(B140="null",null,B140)&amp;","</f>
        <v>129,</v>
      </c>
      <c r="N140" s="43" t="str">
        <f t="shared" si="203"/>
        <v>'Solicitudes Ingresadas',</v>
      </c>
      <c r="O140" s="43" t="str">
        <f t="shared" si="204"/>
        <v>'Deposito efectivo',</v>
      </c>
      <c r="P140" s="43" t="str">
        <f t="shared" si="205"/>
        <v>'/Admin/C/',</v>
      </c>
      <c r="Q140" s="43" t="str">
        <f t="shared" si="206"/>
        <v>'Admin',</v>
      </c>
      <c r="R140" s="43" t="str">
        <f t="shared" si="207"/>
        <v>'AdminCredito',</v>
      </c>
      <c r="S140" s="43" t="str">
        <f t="shared" si="208"/>
        <v>'CreateIngreso',</v>
      </c>
      <c r="T140" s="43" t="str">
        <f t="shared" si="162"/>
        <v>114,</v>
      </c>
      <c r="U140" s="43" t="str">
        <f t="shared" si="209"/>
        <v>'Cooperancia',</v>
      </c>
      <c r="V140" s="43" t="str">
        <f t="shared" si="210"/>
        <v>0,</v>
      </c>
      <c r="W140" s="43" t="str">
        <f t="shared" si="211"/>
        <v>4)</v>
      </c>
      <c r="X140" s="43" t="str">
        <f t="shared" si="212"/>
        <v>INSERT INTO MenuNav (Id,Titulo,Descripcion,Url,Area,Controller,Action,MenuId,Aplicacion,IsPublic, Orden) VALUES ( 129,'Solicitudes Ingresadas','Deposito efectivo','/Admin/C/','Admin','AdminCredito','CreateIngreso',114,'Cooperancia',0,4)</v>
      </c>
    </row>
  </sheetData>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E96" sqref="E96"/>
    </sheetView>
  </sheetViews>
  <sheetFormatPr defaultRowHeight="15" x14ac:dyDescent="0.25"/>
  <sheetData/>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Z13"/>
  <sheetViews>
    <sheetView zoomScaleNormal="100" workbookViewId="0">
      <selection activeCell="W39" sqref="W39"/>
    </sheetView>
  </sheetViews>
  <sheetFormatPr defaultRowHeight="15" x14ac:dyDescent="0.25"/>
  <sheetData>
    <row r="13" spans="26:26" x14ac:dyDescent="0.25">
      <c r="Z13" s="38" t="s">
        <v>701</v>
      </c>
    </row>
  </sheetData>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1" workbookViewId="0">
      <selection activeCell="AL69" sqref="AL69"/>
    </sheetView>
  </sheetViews>
  <sheetFormatPr defaultRowHeight="15" x14ac:dyDescent="0.25"/>
  <sheetData/>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9" workbookViewId="0">
      <selection activeCell="G83" sqref="G83"/>
    </sheetView>
  </sheetViews>
  <sheetFormatPr defaultRowHeight="15" x14ac:dyDescent="0.25"/>
  <sheetData/>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0" workbookViewId="0">
      <selection activeCell="L119" sqref="L119"/>
    </sheetView>
  </sheetViews>
  <sheetFormatPr defaultRowHeight="15" x14ac:dyDescent="0.25"/>
  <sheetData/>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6" workbookViewId="0">
      <selection activeCell="D66" sqref="D66"/>
    </sheetView>
  </sheetViews>
  <sheetFormatPr defaultRowHeight="15" x14ac:dyDescent="0.25"/>
  <sheetData/>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6" workbookViewId="0">
      <selection activeCell="C37" sqref="C37"/>
    </sheetView>
  </sheetViews>
  <sheetFormatPr defaultRowHeight="15" x14ac:dyDescent="0.25"/>
  <sheetData/>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7" workbookViewId="0">
      <selection activeCell="C37" sqref="C37"/>
    </sheetView>
  </sheetViews>
  <sheetFormatPr defaultRowHeight="15" x14ac:dyDescent="0.25"/>
  <sheetData/>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2:K27"/>
  <sheetViews>
    <sheetView workbookViewId="0">
      <selection activeCell="I27" sqref="I27"/>
    </sheetView>
  </sheetViews>
  <sheetFormatPr defaultRowHeight="15" x14ac:dyDescent="0.25"/>
  <cols>
    <col min="6" max="6" width="11.28515625" customWidth="1"/>
    <col min="7" max="7" width="11.42578125" bestFit="1" customWidth="1"/>
    <col min="8" max="8" width="12" customWidth="1"/>
    <col min="11" max="11" width="14.28515625" customWidth="1"/>
  </cols>
  <sheetData>
    <row r="2" spans="4:11" x14ac:dyDescent="0.25">
      <c r="D2">
        <v>50.1</v>
      </c>
    </row>
    <row r="3" spans="4:11" x14ac:dyDescent="0.25">
      <c r="D3">
        <v>45</v>
      </c>
      <c r="E3">
        <v>1</v>
      </c>
      <c r="F3">
        <v>0</v>
      </c>
      <c r="G3" s="81">
        <v>10000</v>
      </c>
      <c r="H3">
        <v>50.1</v>
      </c>
      <c r="J3" s="125">
        <v>0.50090000000000001</v>
      </c>
      <c r="K3" s="81">
        <v>10000</v>
      </c>
    </row>
    <row r="4" spans="4:11" x14ac:dyDescent="0.25">
      <c r="E4">
        <v>2</v>
      </c>
      <c r="F4">
        <v>12</v>
      </c>
      <c r="G4" s="81">
        <v>14755</v>
      </c>
      <c r="H4" s="125">
        <f>((G4/G3)-1)</f>
        <v>0.47550000000000003</v>
      </c>
      <c r="I4">
        <f>(F4-F3)/12</f>
        <v>1</v>
      </c>
      <c r="J4" s="125">
        <f>$J$3*I4</f>
        <v>0.50090000000000001</v>
      </c>
      <c r="K4" s="81">
        <f>J4*K3+K3</f>
        <v>15009</v>
      </c>
    </row>
    <row r="5" spans="4:11" x14ac:dyDescent="0.25">
      <c r="E5">
        <v>3</v>
      </c>
      <c r="F5">
        <v>18</v>
      </c>
      <c r="G5" s="81">
        <v>17923</v>
      </c>
      <c r="H5" s="125">
        <f t="shared" ref="H5:H8" si="0">((G5/G4)-1)</f>
        <v>0.2147068790240596</v>
      </c>
      <c r="I5">
        <f>(F5-F4)/12</f>
        <v>0.5</v>
      </c>
      <c r="J5" s="125">
        <f t="shared" ref="J5:J8" si="1">$J$3*I5</f>
        <v>0.25045000000000001</v>
      </c>
      <c r="K5" s="81">
        <f t="shared" ref="K5:K8" si="2">H5*K4+K4</f>
        <v>18231.535547272109</v>
      </c>
    </row>
    <row r="6" spans="4:11" x14ac:dyDescent="0.25">
      <c r="E6">
        <v>4</v>
      </c>
      <c r="F6">
        <v>24</v>
      </c>
      <c r="G6" s="81">
        <v>21771</v>
      </c>
      <c r="H6" s="125">
        <f t="shared" si="0"/>
        <v>0.2146962004128774</v>
      </c>
      <c r="I6">
        <f t="shared" ref="I6:I8" si="3">(F6-F5)/12</f>
        <v>0.5</v>
      </c>
      <c r="J6" s="125">
        <f t="shared" si="1"/>
        <v>0.25045000000000001</v>
      </c>
      <c r="K6" s="81">
        <f t="shared" si="2"/>
        <v>22145.776956963742</v>
      </c>
    </row>
    <row r="7" spans="4:11" x14ac:dyDescent="0.25">
      <c r="E7">
        <v>5</v>
      </c>
      <c r="F7">
        <v>36</v>
      </c>
      <c r="G7" s="81">
        <v>32123</v>
      </c>
      <c r="H7" s="125">
        <f t="shared" si="0"/>
        <v>0.4754949244407698</v>
      </c>
      <c r="I7">
        <f t="shared" si="3"/>
        <v>1</v>
      </c>
      <c r="J7" s="125">
        <f t="shared" si="1"/>
        <v>0.50090000000000001</v>
      </c>
      <c r="K7" s="81">
        <f t="shared" si="2"/>
        <v>32675.981497797358</v>
      </c>
    </row>
    <row r="8" spans="4:11" x14ac:dyDescent="0.25">
      <c r="E8">
        <v>6</v>
      </c>
      <c r="F8">
        <v>48</v>
      </c>
      <c r="G8" s="81">
        <v>47398</v>
      </c>
      <c r="H8" s="125">
        <f t="shared" si="0"/>
        <v>0.4755159854309996</v>
      </c>
      <c r="I8">
        <f t="shared" si="3"/>
        <v>1</v>
      </c>
      <c r="J8" s="125">
        <f t="shared" si="1"/>
        <v>0.50090000000000001</v>
      </c>
      <c r="K8" s="81">
        <f t="shared" si="2"/>
        <v>48213.933039647578</v>
      </c>
    </row>
    <row r="9" spans="4:11" x14ac:dyDescent="0.25">
      <c r="G9" s="81"/>
    </row>
    <row r="12" spans="4:11" x14ac:dyDescent="0.25">
      <c r="H12">
        <v>1000</v>
      </c>
      <c r="I12">
        <f>SUM(I13:I57)</f>
        <v>10100</v>
      </c>
    </row>
    <row r="13" spans="4:11" x14ac:dyDescent="0.25">
      <c r="I13">
        <v>550</v>
      </c>
      <c r="J13">
        <v>1</v>
      </c>
      <c r="K13" t="s">
        <v>1243</v>
      </c>
    </row>
    <row r="14" spans="4:11" x14ac:dyDescent="0.25">
      <c r="I14">
        <v>450</v>
      </c>
      <c r="J14">
        <v>2</v>
      </c>
      <c r="K14" t="s">
        <v>1244</v>
      </c>
    </row>
    <row r="15" spans="4:11" x14ac:dyDescent="0.25">
      <c r="I15">
        <v>670</v>
      </c>
      <c r="J15">
        <v>3</v>
      </c>
      <c r="K15" t="s">
        <v>1245</v>
      </c>
    </row>
    <row r="16" spans="4:11" x14ac:dyDescent="0.25">
      <c r="I16">
        <v>890</v>
      </c>
      <c r="J16">
        <v>4</v>
      </c>
      <c r="K16" t="s">
        <v>1246</v>
      </c>
    </row>
    <row r="17" spans="9:11" x14ac:dyDescent="0.25">
      <c r="I17">
        <v>1200</v>
      </c>
      <c r="J17">
        <v>5</v>
      </c>
      <c r="K17" t="s">
        <v>1247</v>
      </c>
    </row>
    <row r="18" spans="9:11" x14ac:dyDescent="0.25">
      <c r="I18">
        <v>2000</v>
      </c>
      <c r="J18">
        <v>6</v>
      </c>
      <c r="K18" t="s">
        <v>1248</v>
      </c>
    </row>
    <row r="19" spans="9:11" x14ac:dyDescent="0.25">
      <c r="I19">
        <v>1500</v>
      </c>
      <c r="J19">
        <v>7</v>
      </c>
      <c r="K19" t="s">
        <v>1249</v>
      </c>
    </row>
    <row r="20" spans="9:11" x14ac:dyDescent="0.25">
      <c r="I20">
        <v>120</v>
      </c>
      <c r="J20">
        <v>8</v>
      </c>
      <c r="K20" t="s">
        <v>1250</v>
      </c>
    </row>
    <row r="21" spans="9:11" x14ac:dyDescent="0.25">
      <c r="I21">
        <v>1300</v>
      </c>
      <c r="J21">
        <v>9</v>
      </c>
      <c r="K21" t="s">
        <v>1251</v>
      </c>
    </row>
    <row r="22" spans="9:11" x14ac:dyDescent="0.25">
      <c r="I22">
        <v>200</v>
      </c>
      <c r="J22">
        <v>10</v>
      </c>
      <c r="K22" t="s">
        <v>1252</v>
      </c>
    </row>
    <row r="23" spans="9:11" x14ac:dyDescent="0.25">
      <c r="I23">
        <v>220</v>
      </c>
      <c r="J23">
        <v>11</v>
      </c>
      <c r="K23" t="s">
        <v>1253</v>
      </c>
    </row>
    <row r="24" spans="9:11" x14ac:dyDescent="0.25">
      <c r="I24">
        <v>50</v>
      </c>
      <c r="J24">
        <v>12</v>
      </c>
      <c r="K24" t="s">
        <v>1254</v>
      </c>
    </row>
    <row r="25" spans="9:11" x14ac:dyDescent="0.25">
      <c r="I25">
        <v>150</v>
      </c>
      <c r="J25">
        <v>13</v>
      </c>
      <c r="K25" t="s">
        <v>1255</v>
      </c>
    </row>
    <row r="26" spans="9:11" x14ac:dyDescent="0.25">
      <c r="I26">
        <v>300</v>
      </c>
      <c r="J26">
        <v>14</v>
      </c>
      <c r="K26" t="s">
        <v>1256</v>
      </c>
    </row>
    <row r="27" spans="9:11" x14ac:dyDescent="0.25">
      <c r="I27">
        <v>500</v>
      </c>
      <c r="J27">
        <v>15</v>
      </c>
      <c r="K27" t="s">
        <v>1257</v>
      </c>
    </row>
  </sheetData>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B1:F32"/>
  <sheetViews>
    <sheetView workbookViewId="0">
      <selection activeCell="B16" sqref="B16:B31"/>
    </sheetView>
  </sheetViews>
  <sheetFormatPr defaultRowHeight="15" x14ac:dyDescent="0.25"/>
  <cols>
    <col min="3" max="3" width="34.140625" customWidth="1"/>
    <col min="5" max="5" width="47" customWidth="1"/>
    <col min="6" max="6" width="22.28515625" customWidth="1"/>
  </cols>
  <sheetData>
    <row r="1" spans="2:6" x14ac:dyDescent="0.25">
      <c r="B1" t="s">
        <v>1028</v>
      </c>
      <c r="C1" t="s">
        <v>1027</v>
      </c>
    </row>
    <row r="2" spans="2:6" hidden="1" x14ac:dyDescent="0.25">
      <c r="B2">
        <v>1029</v>
      </c>
      <c r="C2" t="s">
        <v>1018</v>
      </c>
      <c r="D2">
        <v>1</v>
      </c>
      <c r="E2" t="s">
        <v>1026</v>
      </c>
      <c r="F2" t="str">
        <f>E2&amp;B2&amp;", "&amp;D2&amp;")"</f>
        <v>INSERT INTO [Actor] ([Id],[TipoActorId]) VALUES (1029, 1)</v>
      </c>
    </row>
    <row r="3" spans="2:6" hidden="1" x14ac:dyDescent="0.25">
      <c r="B3">
        <v>1030</v>
      </c>
      <c r="C3" t="s">
        <v>1019</v>
      </c>
      <c r="D3">
        <v>1</v>
      </c>
      <c r="E3" t="s">
        <v>1026</v>
      </c>
      <c r="F3" t="str">
        <f t="shared" ref="F3:F32" si="0">E3&amp;B3&amp;", "&amp;D3&amp;")"</f>
        <v>INSERT INTO [Actor] ([Id],[TipoActorId]) VALUES (1030, 1)</v>
      </c>
    </row>
    <row r="4" spans="2:6" hidden="1" x14ac:dyDescent="0.25">
      <c r="B4">
        <v>1031</v>
      </c>
      <c r="C4" t="s">
        <v>292</v>
      </c>
      <c r="D4">
        <v>1</v>
      </c>
      <c r="E4" t="s">
        <v>1026</v>
      </c>
      <c r="F4" t="str">
        <f t="shared" si="0"/>
        <v>INSERT INTO [Actor] ([Id],[TipoActorId]) VALUES (1031, 1)</v>
      </c>
    </row>
    <row r="5" spans="2:6" hidden="1" x14ac:dyDescent="0.25">
      <c r="B5">
        <v>1032</v>
      </c>
      <c r="C5" t="s">
        <v>293</v>
      </c>
      <c r="D5">
        <v>1</v>
      </c>
      <c r="E5" t="s">
        <v>1026</v>
      </c>
      <c r="F5" t="str">
        <f t="shared" si="0"/>
        <v>INSERT INTO [Actor] ([Id],[TipoActorId]) VALUES (1032, 1)</v>
      </c>
    </row>
    <row r="6" spans="2:6" hidden="1" x14ac:dyDescent="0.25">
      <c r="B6">
        <v>1033</v>
      </c>
      <c r="C6" t="s">
        <v>294</v>
      </c>
      <c r="D6">
        <v>1</v>
      </c>
      <c r="E6" t="s">
        <v>1026</v>
      </c>
      <c r="F6" t="str">
        <f t="shared" si="0"/>
        <v>INSERT INTO [Actor] ([Id],[TipoActorId]) VALUES (1033, 1)</v>
      </c>
    </row>
    <row r="7" spans="2:6" hidden="1" x14ac:dyDescent="0.25">
      <c r="B7">
        <v>1034</v>
      </c>
      <c r="C7" t="s">
        <v>295</v>
      </c>
      <c r="D7">
        <v>1</v>
      </c>
      <c r="E7" t="s">
        <v>1026</v>
      </c>
      <c r="F7" t="str">
        <f t="shared" si="0"/>
        <v>INSERT INTO [Actor] ([Id],[TipoActorId]) VALUES (1034, 1)</v>
      </c>
    </row>
    <row r="8" spans="2:6" hidden="1" x14ac:dyDescent="0.25">
      <c r="B8">
        <v>1035</v>
      </c>
      <c r="C8" t="s">
        <v>296</v>
      </c>
      <c r="D8">
        <v>1</v>
      </c>
      <c r="E8" t="s">
        <v>1026</v>
      </c>
      <c r="F8" t="str">
        <f t="shared" si="0"/>
        <v>INSERT INTO [Actor] ([Id],[TipoActorId]) VALUES (1035, 1)</v>
      </c>
    </row>
    <row r="9" spans="2:6" hidden="1" x14ac:dyDescent="0.25">
      <c r="B9">
        <v>1036</v>
      </c>
      <c r="C9" t="s">
        <v>297</v>
      </c>
      <c r="D9">
        <v>1</v>
      </c>
      <c r="E9" t="s">
        <v>1026</v>
      </c>
      <c r="F9" t="str">
        <f t="shared" si="0"/>
        <v>INSERT INTO [Actor] ([Id],[TipoActorId]) VALUES (1036, 1)</v>
      </c>
    </row>
    <row r="10" spans="2:6" hidden="1" x14ac:dyDescent="0.25">
      <c r="B10">
        <v>1037</v>
      </c>
      <c r="C10" t="s">
        <v>298</v>
      </c>
      <c r="D10">
        <v>1</v>
      </c>
      <c r="E10" t="s">
        <v>1026</v>
      </c>
      <c r="F10" t="str">
        <f t="shared" si="0"/>
        <v>INSERT INTO [Actor] ([Id],[TipoActorId]) VALUES (1037, 1)</v>
      </c>
    </row>
    <row r="11" spans="2:6" hidden="1" x14ac:dyDescent="0.25">
      <c r="B11">
        <v>1040</v>
      </c>
      <c r="C11" t="s">
        <v>1020</v>
      </c>
      <c r="D11">
        <v>3</v>
      </c>
      <c r="E11" t="s">
        <v>1026</v>
      </c>
      <c r="F11" t="str">
        <f t="shared" si="0"/>
        <v>INSERT INTO [Actor] ([Id],[TipoActorId]) VALUES (1040, 3)</v>
      </c>
    </row>
    <row r="12" spans="2:6" hidden="1" x14ac:dyDescent="0.25">
      <c r="B12" s="105">
        <v>1062</v>
      </c>
      <c r="C12" s="105" t="s">
        <v>1021</v>
      </c>
      <c r="D12" s="105">
        <v>3</v>
      </c>
      <c r="E12" s="105" t="s">
        <v>1026</v>
      </c>
      <c r="F12" s="105" t="str">
        <f t="shared" si="0"/>
        <v>INSERT INTO [Actor] ([Id],[TipoActorId]) VALUES (1062, 3)</v>
      </c>
    </row>
    <row r="13" spans="2:6" hidden="1" x14ac:dyDescent="0.25">
      <c r="B13" s="105">
        <v>2062</v>
      </c>
      <c r="C13" s="105" t="s">
        <v>1022</v>
      </c>
      <c r="D13" s="105">
        <v>3</v>
      </c>
      <c r="E13" s="105" t="s">
        <v>1026</v>
      </c>
      <c r="F13" s="105" t="str">
        <f t="shared" si="0"/>
        <v>INSERT INTO [Actor] ([Id],[TipoActorId]) VALUES (2062, 3)</v>
      </c>
    </row>
    <row r="14" spans="2:6" hidden="1" x14ac:dyDescent="0.25">
      <c r="B14" s="105">
        <v>2063</v>
      </c>
      <c r="C14" s="105" t="s">
        <v>1023</v>
      </c>
      <c r="D14" s="105">
        <v>3</v>
      </c>
      <c r="E14" s="105" t="s">
        <v>1026</v>
      </c>
      <c r="F14" s="105" t="str">
        <f t="shared" si="0"/>
        <v>INSERT INTO [Actor] ([Id],[TipoActorId]) VALUES (2063, 3)</v>
      </c>
    </row>
    <row r="15" spans="2:6" hidden="1" x14ac:dyDescent="0.25">
      <c r="B15" s="105">
        <v>3062</v>
      </c>
      <c r="C15" s="105" t="s">
        <v>1024</v>
      </c>
      <c r="D15" s="105">
        <v>3</v>
      </c>
      <c r="E15" s="105" t="s">
        <v>1026</v>
      </c>
      <c r="F15" s="105" t="str">
        <f t="shared" si="0"/>
        <v>INSERT INTO [Actor] ([Id],[TipoActorId]) VALUES (3062, 3)</v>
      </c>
    </row>
    <row r="16" spans="2:6" x14ac:dyDescent="0.25">
      <c r="B16">
        <v>3072</v>
      </c>
      <c r="C16" t="s">
        <v>724</v>
      </c>
      <c r="D16">
        <v>2</v>
      </c>
      <c r="E16" t="s">
        <v>1026</v>
      </c>
      <c r="F16" t="str">
        <f t="shared" si="0"/>
        <v>INSERT INTO [Actor] ([Id],[TipoActorId]) VALUES (3072, 2)</v>
      </c>
    </row>
    <row r="17" spans="2:6" x14ac:dyDescent="0.25">
      <c r="B17">
        <v>3073</v>
      </c>
      <c r="C17" t="s">
        <v>725</v>
      </c>
      <c r="D17">
        <v>2</v>
      </c>
      <c r="E17" t="s">
        <v>1026</v>
      </c>
      <c r="F17" t="str">
        <f t="shared" si="0"/>
        <v>INSERT INTO [Actor] ([Id],[TipoActorId]) VALUES (3073, 2)</v>
      </c>
    </row>
    <row r="18" spans="2:6" x14ac:dyDescent="0.25">
      <c r="B18">
        <v>3074</v>
      </c>
      <c r="C18" t="s">
        <v>726</v>
      </c>
      <c r="D18">
        <v>2</v>
      </c>
      <c r="E18" t="s">
        <v>1026</v>
      </c>
      <c r="F18" t="str">
        <f t="shared" si="0"/>
        <v>INSERT INTO [Actor] ([Id],[TipoActorId]) VALUES (3074, 2)</v>
      </c>
    </row>
    <row r="19" spans="2:6" x14ac:dyDescent="0.25">
      <c r="B19">
        <v>3075</v>
      </c>
      <c r="C19" t="s">
        <v>727</v>
      </c>
      <c r="D19">
        <v>2</v>
      </c>
      <c r="E19" t="s">
        <v>1026</v>
      </c>
      <c r="F19" t="str">
        <f t="shared" si="0"/>
        <v>INSERT INTO [Actor] ([Id],[TipoActorId]) VALUES (3075, 2)</v>
      </c>
    </row>
    <row r="20" spans="2:6" x14ac:dyDescent="0.25">
      <c r="B20">
        <v>3076</v>
      </c>
      <c r="C20" t="s">
        <v>728</v>
      </c>
      <c r="D20">
        <v>2</v>
      </c>
      <c r="E20" t="s">
        <v>1026</v>
      </c>
      <c r="F20" t="str">
        <f t="shared" si="0"/>
        <v>INSERT INTO [Actor] ([Id],[TipoActorId]) VALUES (3076, 2)</v>
      </c>
    </row>
    <row r="21" spans="2:6" x14ac:dyDescent="0.25">
      <c r="B21">
        <v>3077</v>
      </c>
      <c r="C21" t="s">
        <v>729</v>
      </c>
      <c r="D21">
        <v>2</v>
      </c>
      <c r="E21" t="s">
        <v>1026</v>
      </c>
      <c r="F21" t="str">
        <f t="shared" si="0"/>
        <v>INSERT INTO [Actor] ([Id],[TipoActorId]) VALUES (3077, 2)</v>
      </c>
    </row>
    <row r="22" spans="2:6" x14ac:dyDescent="0.25">
      <c r="B22">
        <v>3078</v>
      </c>
      <c r="C22" t="s">
        <v>730</v>
      </c>
      <c r="D22">
        <v>2</v>
      </c>
      <c r="E22" t="s">
        <v>1026</v>
      </c>
      <c r="F22" t="str">
        <f t="shared" si="0"/>
        <v>INSERT INTO [Actor] ([Id],[TipoActorId]) VALUES (3078, 2)</v>
      </c>
    </row>
    <row r="23" spans="2:6" x14ac:dyDescent="0.25">
      <c r="B23">
        <v>3079</v>
      </c>
      <c r="C23" t="s">
        <v>731</v>
      </c>
      <c r="D23">
        <v>2</v>
      </c>
      <c r="E23" t="s">
        <v>1026</v>
      </c>
      <c r="F23" t="str">
        <f t="shared" si="0"/>
        <v>INSERT INTO [Actor] ([Id],[TipoActorId]) VALUES (3079, 2)</v>
      </c>
    </row>
    <row r="24" spans="2:6" x14ac:dyDescent="0.25">
      <c r="B24">
        <v>3080</v>
      </c>
      <c r="C24" t="s">
        <v>732</v>
      </c>
      <c r="D24">
        <v>2</v>
      </c>
      <c r="E24" t="s">
        <v>1026</v>
      </c>
      <c r="F24" t="str">
        <f t="shared" si="0"/>
        <v>INSERT INTO [Actor] ([Id],[TipoActorId]) VALUES (3080, 2)</v>
      </c>
    </row>
    <row r="25" spans="2:6" x14ac:dyDescent="0.25">
      <c r="B25">
        <v>3081</v>
      </c>
      <c r="C25" t="s">
        <v>749</v>
      </c>
      <c r="D25">
        <v>2</v>
      </c>
      <c r="E25" t="s">
        <v>1026</v>
      </c>
      <c r="F25" t="str">
        <f t="shared" si="0"/>
        <v>INSERT INTO [Actor] ([Id],[TipoActorId]) VALUES (3081, 2)</v>
      </c>
    </row>
    <row r="26" spans="2:6" x14ac:dyDescent="0.25">
      <c r="B26">
        <v>3082</v>
      </c>
      <c r="C26" t="s">
        <v>750</v>
      </c>
      <c r="D26">
        <v>2</v>
      </c>
      <c r="E26" t="s">
        <v>1026</v>
      </c>
      <c r="F26" t="str">
        <f t="shared" si="0"/>
        <v>INSERT INTO [Actor] ([Id],[TipoActorId]) VALUES (3082, 2)</v>
      </c>
    </row>
    <row r="27" spans="2:6" x14ac:dyDescent="0.25">
      <c r="B27">
        <v>3083</v>
      </c>
      <c r="C27" t="s">
        <v>751</v>
      </c>
      <c r="D27">
        <v>2</v>
      </c>
      <c r="E27" t="s">
        <v>1026</v>
      </c>
      <c r="F27" t="str">
        <f t="shared" si="0"/>
        <v>INSERT INTO [Actor] ([Id],[TipoActorId]) VALUES (3083, 2)</v>
      </c>
    </row>
    <row r="28" spans="2:6" x14ac:dyDescent="0.25">
      <c r="B28">
        <v>3084</v>
      </c>
      <c r="C28" t="s">
        <v>752</v>
      </c>
      <c r="D28">
        <v>2</v>
      </c>
      <c r="E28" t="s">
        <v>1026</v>
      </c>
      <c r="F28" t="str">
        <f t="shared" si="0"/>
        <v>INSERT INTO [Actor] ([Id],[TipoActorId]) VALUES (3084, 2)</v>
      </c>
    </row>
    <row r="29" spans="2:6" x14ac:dyDescent="0.25">
      <c r="B29">
        <v>3085</v>
      </c>
      <c r="C29" t="s">
        <v>753</v>
      </c>
      <c r="D29">
        <v>2</v>
      </c>
      <c r="E29" t="s">
        <v>1026</v>
      </c>
      <c r="F29" t="str">
        <f t="shared" si="0"/>
        <v>INSERT INTO [Actor] ([Id],[TipoActorId]) VALUES (3085, 2)</v>
      </c>
    </row>
    <row r="30" spans="2:6" x14ac:dyDescent="0.25">
      <c r="B30">
        <v>3086</v>
      </c>
      <c r="C30" t="s">
        <v>754</v>
      </c>
      <c r="D30">
        <v>2</v>
      </c>
      <c r="E30" t="s">
        <v>1026</v>
      </c>
      <c r="F30" t="str">
        <f t="shared" si="0"/>
        <v>INSERT INTO [Actor] ([Id],[TipoActorId]) VALUES (3086, 2)</v>
      </c>
    </row>
    <row r="31" spans="2:6" x14ac:dyDescent="0.25">
      <c r="B31">
        <v>3087</v>
      </c>
      <c r="C31" t="s">
        <v>755</v>
      </c>
      <c r="D31">
        <v>2</v>
      </c>
      <c r="E31" t="s">
        <v>1026</v>
      </c>
      <c r="F31" t="str">
        <f t="shared" si="0"/>
        <v>INSERT INTO [Actor] ([Id],[TipoActorId]) VALUES (3087, 2)</v>
      </c>
    </row>
    <row r="32" spans="2:6" hidden="1" x14ac:dyDescent="0.25">
      <c r="B32" s="105">
        <v>4063</v>
      </c>
      <c r="C32" s="105" t="s">
        <v>1025</v>
      </c>
      <c r="D32" s="105">
        <v>3</v>
      </c>
      <c r="E32" s="105" t="s">
        <v>1026</v>
      </c>
      <c r="F32" s="105" t="str">
        <f t="shared" si="0"/>
        <v>INSERT INTO [Actor] ([Id],[TipoActorId]) VALUES (4063, 3)</v>
      </c>
    </row>
  </sheetData>
  <autoFilter ref="B1:C32">
    <filterColumn colId="1">
      <filters>
        <filter val="inversor.ape01@gmail.com"/>
        <filter val="inversor.ape02@gmail.com"/>
        <filter val="inversor.ape03@gmail.com"/>
        <filter val="inversor.ape04@gmail.com"/>
        <filter val="inversor.ape05@gmail.com"/>
        <filter val="inversor.ape06@gmail.com"/>
        <filter val="inversor.ape07@gmail.com"/>
        <filter val="inversor.ape08@gmail.com"/>
        <filter val="inversor.ape09@gmail.com"/>
        <filter val="inversor.ape10@gmail.com"/>
        <filter val="inversor.ape11@gmail.com"/>
        <filter val="inversor.ape12@gmail.com"/>
        <filter val="inversor.ape13@gmail.com"/>
        <filter val="inversor.ape14@gmail.com"/>
        <filter val="inversor.ape15@gmail.com"/>
        <filter val="inversor.ape16@gmail.com"/>
      </filters>
    </filterColumn>
  </autoFilter>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114"/>
  <sheetViews>
    <sheetView topLeftCell="A76" workbookViewId="0">
      <selection activeCell="C94" sqref="C94"/>
    </sheetView>
  </sheetViews>
  <sheetFormatPr defaultRowHeight="15" x14ac:dyDescent="0.25"/>
  <cols>
    <col min="1" max="1" width="7" customWidth="1"/>
    <col min="2" max="2" width="42.28515625" customWidth="1"/>
    <col min="3" max="3" width="45.5703125" customWidth="1"/>
    <col min="4" max="4" width="12" bestFit="1" customWidth="1"/>
  </cols>
  <sheetData>
    <row r="1" spans="1:4" x14ac:dyDescent="0.25">
      <c r="A1" s="22" t="s">
        <v>58</v>
      </c>
      <c r="B1" s="22" t="s">
        <v>60</v>
      </c>
      <c r="C1" s="22" t="s">
        <v>64</v>
      </c>
      <c r="D1" s="22" t="s">
        <v>208</v>
      </c>
    </row>
    <row r="2" spans="1:4" x14ac:dyDescent="0.25">
      <c r="A2" s="2">
        <v>1</v>
      </c>
      <c r="B2" s="2" t="s">
        <v>167</v>
      </c>
      <c r="C2" s="2" t="s">
        <v>168</v>
      </c>
      <c r="D2" s="2" t="s">
        <v>37</v>
      </c>
    </row>
    <row r="3" spans="1:4" x14ac:dyDescent="0.25">
      <c r="A3" s="2">
        <v>2</v>
      </c>
      <c r="B3" s="2" t="s">
        <v>82</v>
      </c>
      <c r="C3" s="2" t="s">
        <v>169</v>
      </c>
      <c r="D3" s="2" t="s">
        <v>37</v>
      </c>
    </row>
    <row r="4" spans="1:4" x14ac:dyDescent="0.25">
      <c r="A4" s="2">
        <v>3</v>
      </c>
      <c r="B4" s="2" t="s">
        <v>81</v>
      </c>
      <c r="C4" s="2" t="s">
        <v>170</v>
      </c>
      <c r="D4" s="2" t="s">
        <v>37</v>
      </c>
    </row>
    <row r="5" spans="1:4" x14ac:dyDescent="0.25">
      <c r="A5" s="2">
        <v>4</v>
      </c>
      <c r="B5" s="2" t="s">
        <v>171</v>
      </c>
      <c r="C5" s="2" t="s">
        <v>172</v>
      </c>
      <c r="D5" s="2" t="s">
        <v>37</v>
      </c>
    </row>
    <row r="6" spans="1:4" x14ac:dyDescent="0.25">
      <c r="A6" s="2">
        <v>5</v>
      </c>
      <c r="B6" s="2" t="s">
        <v>80</v>
      </c>
      <c r="C6" s="2" t="s">
        <v>173</v>
      </c>
      <c r="D6" s="2" t="s">
        <v>37</v>
      </c>
    </row>
    <row r="7" spans="1:4" x14ac:dyDescent="0.25">
      <c r="A7" s="2">
        <v>6</v>
      </c>
      <c r="B7" s="2" t="s">
        <v>174</v>
      </c>
      <c r="C7" s="2" t="s">
        <v>175</v>
      </c>
      <c r="D7" s="2" t="s">
        <v>37</v>
      </c>
    </row>
    <row r="8" spans="1:4" x14ac:dyDescent="0.25">
      <c r="A8" s="2">
        <v>7</v>
      </c>
      <c r="B8" s="2" t="s">
        <v>86</v>
      </c>
      <c r="C8" s="2" t="s">
        <v>176</v>
      </c>
      <c r="D8" s="2" t="s">
        <v>37</v>
      </c>
    </row>
    <row r="9" spans="1:4" x14ac:dyDescent="0.25">
      <c r="A9" s="2">
        <v>8</v>
      </c>
      <c r="B9" s="2" t="s">
        <v>88</v>
      </c>
      <c r="C9" s="2" t="s">
        <v>177</v>
      </c>
      <c r="D9" s="2" t="s">
        <v>37</v>
      </c>
    </row>
    <row r="10" spans="1:4" x14ac:dyDescent="0.25">
      <c r="A10" s="2">
        <v>9</v>
      </c>
      <c r="B10" s="2" t="s">
        <v>178</v>
      </c>
      <c r="C10" s="2" t="s">
        <v>179</v>
      </c>
      <c r="D10" s="2" t="s">
        <v>37</v>
      </c>
    </row>
    <row r="11" spans="1:4" x14ac:dyDescent="0.25">
      <c r="A11" s="2">
        <v>10</v>
      </c>
      <c r="B11" s="2" t="s">
        <v>84</v>
      </c>
      <c r="C11" s="2" t="s">
        <v>180</v>
      </c>
      <c r="D11" s="2" t="s">
        <v>37</v>
      </c>
    </row>
    <row r="12" spans="1:4" x14ac:dyDescent="0.25">
      <c r="A12" s="2">
        <v>11</v>
      </c>
      <c r="B12" s="2" t="s">
        <v>181</v>
      </c>
      <c r="C12" s="2" t="s">
        <v>182</v>
      </c>
      <c r="D12" s="2" t="s">
        <v>37</v>
      </c>
    </row>
    <row r="13" spans="1:4" x14ac:dyDescent="0.25">
      <c r="A13" s="2">
        <v>12</v>
      </c>
      <c r="B13" s="2" t="s">
        <v>183</v>
      </c>
      <c r="C13" s="2" t="s">
        <v>184</v>
      </c>
      <c r="D13" s="2" t="s">
        <v>37</v>
      </c>
    </row>
    <row r="14" spans="1:4" x14ac:dyDescent="0.25">
      <c r="A14" s="2">
        <v>13</v>
      </c>
      <c r="B14" s="2" t="s">
        <v>185</v>
      </c>
      <c r="C14" s="2" t="s">
        <v>186</v>
      </c>
      <c r="D14" s="2" t="s">
        <v>37</v>
      </c>
    </row>
    <row r="15" spans="1:4" x14ac:dyDescent="0.25">
      <c r="A15" s="2">
        <v>14</v>
      </c>
      <c r="B15" s="2" t="s">
        <v>187</v>
      </c>
      <c r="C15" s="2" t="s">
        <v>188</v>
      </c>
      <c r="D15" s="2" t="s">
        <v>37</v>
      </c>
    </row>
    <row r="16" spans="1:4" x14ac:dyDescent="0.25">
      <c r="A16" s="2">
        <v>15</v>
      </c>
      <c r="B16" s="2" t="s">
        <v>189</v>
      </c>
      <c r="C16" s="2" t="s">
        <v>190</v>
      </c>
      <c r="D16" s="2" t="s">
        <v>37</v>
      </c>
    </row>
    <row r="17" spans="1:4" x14ac:dyDescent="0.25">
      <c r="A17" s="2">
        <v>16</v>
      </c>
      <c r="B17" s="2" t="s">
        <v>191</v>
      </c>
      <c r="C17" s="2" t="s">
        <v>192</v>
      </c>
      <c r="D17" s="2" t="s">
        <v>37</v>
      </c>
    </row>
    <row r="18" spans="1:4" x14ac:dyDescent="0.25">
      <c r="A18" s="2">
        <v>17</v>
      </c>
      <c r="B18" s="2" t="s">
        <v>127</v>
      </c>
      <c r="C18" s="2" t="s">
        <v>193</v>
      </c>
      <c r="D18" s="2" t="s">
        <v>37</v>
      </c>
    </row>
    <row r="19" spans="1:4" x14ac:dyDescent="0.25">
      <c r="A19" s="2">
        <v>18</v>
      </c>
      <c r="B19" s="2" t="s">
        <v>129</v>
      </c>
      <c r="C19" s="2" t="s">
        <v>194</v>
      </c>
      <c r="D19" s="2" t="s">
        <v>37</v>
      </c>
    </row>
    <row r="20" spans="1:4" x14ac:dyDescent="0.25">
      <c r="A20" s="2">
        <v>19</v>
      </c>
      <c r="B20" s="2" t="s">
        <v>195</v>
      </c>
      <c r="C20" s="2" t="s">
        <v>196</v>
      </c>
      <c r="D20" s="2" t="s">
        <v>37</v>
      </c>
    </row>
    <row r="21" spans="1:4" x14ac:dyDescent="0.25">
      <c r="A21" s="2">
        <v>20</v>
      </c>
      <c r="B21" s="2" t="s">
        <v>125</v>
      </c>
      <c r="C21" s="2" t="s">
        <v>197</v>
      </c>
      <c r="D21" s="2" t="s">
        <v>37</v>
      </c>
    </row>
    <row r="22" spans="1:4" x14ac:dyDescent="0.25">
      <c r="A22" s="2">
        <v>21</v>
      </c>
      <c r="B22" s="2" t="s">
        <v>198</v>
      </c>
      <c r="C22" s="2" t="s">
        <v>199</v>
      </c>
      <c r="D22" s="2" t="s">
        <v>37</v>
      </c>
    </row>
    <row r="23" spans="1:4" x14ac:dyDescent="0.25">
      <c r="A23" s="2">
        <v>22</v>
      </c>
      <c r="B23" s="2" t="s">
        <v>200</v>
      </c>
      <c r="C23" s="2" t="s">
        <v>201</v>
      </c>
      <c r="D23" s="2" t="s">
        <v>37</v>
      </c>
    </row>
    <row r="24" spans="1:4" x14ac:dyDescent="0.25">
      <c r="A24" s="2">
        <v>23</v>
      </c>
      <c r="B24" s="2" t="s">
        <v>202</v>
      </c>
      <c r="C24" s="2" t="s">
        <v>203</v>
      </c>
      <c r="D24" s="2" t="s">
        <v>37</v>
      </c>
    </row>
    <row r="25" spans="1:4" x14ac:dyDescent="0.25">
      <c r="A25" s="2">
        <v>24</v>
      </c>
      <c r="B25" s="2" t="s">
        <v>204</v>
      </c>
      <c r="C25" s="2" t="s">
        <v>205</v>
      </c>
      <c r="D25" s="2" t="s">
        <v>37</v>
      </c>
    </row>
    <row r="26" spans="1:4" x14ac:dyDescent="0.25">
      <c r="A26" s="2">
        <v>25</v>
      </c>
      <c r="B26" s="2" t="s">
        <v>206</v>
      </c>
      <c r="C26" s="2" t="s">
        <v>207</v>
      </c>
      <c r="D26" s="2" t="s">
        <v>37</v>
      </c>
    </row>
    <row r="27" spans="1:4" x14ac:dyDescent="0.25">
      <c r="A27" s="2">
        <v>51</v>
      </c>
      <c r="B27" s="2" t="s">
        <v>1105</v>
      </c>
      <c r="C27" s="2" t="s">
        <v>235</v>
      </c>
      <c r="D27" s="2" t="s">
        <v>37</v>
      </c>
    </row>
    <row r="28" spans="1:4" x14ac:dyDescent="0.25">
      <c r="A28" s="2">
        <v>52</v>
      </c>
      <c r="B28" s="2" t="s">
        <v>236</v>
      </c>
      <c r="C28" s="2" t="s">
        <v>237</v>
      </c>
      <c r="D28" s="2" t="s">
        <v>37</v>
      </c>
    </row>
    <row r="29" spans="1:4" x14ac:dyDescent="0.25">
      <c r="A29" s="2">
        <v>53</v>
      </c>
      <c r="B29" s="2" t="s">
        <v>1106</v>
      </c>
      <c r="C29" s="2" t="s">
        <v>239</v>
      </c>
      <c r="D29" s="2" t="s">
        <v>37</v>
      </c>
    </row>
    <row r="30" spans="1:4" x14ac:dyDescent="0.25">
      <c r="A30" s="2">
        <v>54</v>
      </c>
      <c r="B30" s="2" t="s">
        <v>1107</v>
      </c>
      <c r="C30" s="2" t="s">
        <v>241</v>
      </c>
      <c r="D30" s="2" t="s">
        <v>37</v>
      </c>
    </row>
    <row r="31" spans="1:4" x14ac:dyDescent="0.25">
      <c r="A31" s="2">
        <v>55</v>
      </c>
      <c r="B31" s="2" t="s">
        <v>242</v>
      </c>
      <c r="C31" s="2" t="s">
        <v>243</v>
      </c>
      <c r="D31" s="2" t="s">
        <v>37</v>
      </c>
    </row>
    <row r="32" spans="1:4" x14ac:dyDescent="0.25">
      <c r="A32" s="2">
        <v>56</v>
      </c>
      <c r="B32" s="2" t="s">
        <v>244</v>
      </c>
      <c r="C32" s="2" t="s">
        <v>245</v>
      </c>
      <c r="D32" s="2" t="s">
        <v>37</v>
      </c>
    </row>
    <row r="33" spans="1:4" x14ac:dyDescent="0.25">
      <c r="A33" s="2">
        <v>57</v>
      </c>
      <c r="B33" s="2" t="s">
        <v>246</v>
      </c>
      <c r="C33" s="2" t="s">
        <v>247</v>
      </c>
      <c r="D33" s="2" t="s">
        <v>37</v>
      </c>
    </row>
    <row r="34" spans="1:4" x14ac:dyDescent="0.25">
      <c r="A34" s="2">
        <v>58</v>
      </c>
      <c r="B34" s="2" t="s">
        <v>248</v>
      </c>
      <c r="C34" s="2" t="s">
        <v>249</v>
      </c>
      <c r="D34" s="2" t="s">
        <v>37</v>
      </c>
    </row>
    <row r="35" spans="1:4" x14ac:dyDescent="0.25">
      <c r="A35" s="2">
        <v>59</v>
      </c>
      <c r="B35" s="2" t="s">
        <v>250</v>
      </c>
      <c r="C35" s="2" t="s">
        <v>251</v>
      </c>
      <c r="D35" s="2" t="s">
        <v>37</v>
      </c>
    </row>
    <row r="36" spans="1:4" x14ac:dyDescent="0.25">
      <c r="A36" s="2">
        <v>60</v>
      </c>
      <c r="B36" s="2" t="s">
        <v>308</v>
      </c>
      <c r="C36" s="2" t="s">
        <v>309</v>
      </c>
      <c r="D36" s="2" t="s">
        <v>37</v>
      </c>
    </row>
    <row r="37" spans="1:4" x14ac:dyDescent="0.25">
      <c r="A37" s="2">
        <v>61</v>
      </c>
      <c r="B37" s="2" t="s">
        <v>1108</v>
      </c>
      <c r="C37" s="2" t="s">
        <v>1109</v>
      </c>
      <c r="D37" s="2" t="s">
        <v>37</v>
      </c>
    </row>
    <row r="38" spans="1:4" x14ac:dyDescent="0.25">
      <c r="A38" s="2">
        <v>62</v>
      </c>
      <c r="B38" s="2" t="s">
        <v>397</v>
      </c>
      <c r="C38" s="2" t="s">
        <v>309</v>
      </c>
      <c r="D38" s="2" t="s">
        <v>37</v>
      </c>
    </row>
    <row r="39" spans="1:4" x14ac:dyDescent="0.25">
      <c r="A39" s="2">
        <v>63</v>
      </c>
      <c r="B39" s="2" t="s">
        <v>399</v>
      </c>
      <c r="C39" s="2" t="s">
        <v>400</v>
      </c>
      <c r="D39" s="2" t="s">
        <v>37</v>
      </c>
    </row>
    <row r="40" spans="1:4" x14ac:dyDescent="0.25">
      <c r="A40" s="2">
        <v>64</v>
      </c>
      <c r="B40" s="2" t="s">
        <v>401</v>
      </c>
      <c r="C40" s="2" t="s">
        <v>402</v>
      </c>
      <c r="D40" s="2" t="s">
        <v>37</v>
      </c>
    </row>
    <row r="41" spans="1:4" x14ac:dyDescent="0.25">
      <c r="A41" s="2">
        <v>65</v>
      </c>
      <c r="B41" s="2" t="s">
        <v>403</v>
      </c>
      <c r="C41" s="2" t="s">
        <v>404</v>
      </c>
      <c r="D41" s="2" t="s">
        <v>37</v>
      </c>
    </row>
    <row r="42" spans="1:4" x14ac:dyDescent="0.25">
      <c r="A42" s="2">
        <v>66</v>
      </c>
      <c r="B42" s="2" t="s">
        <v>405</v>
      </c>
      <c r="C42" s="2" t="s">
        <v>406</v>
      </c>
      <c r="D42" s="2" t="s">
        <v>37</v>
      </c>
    </row>
    <row r="43" spans="1:4" x14ac:dyDescent="0.25">
      <c r="A43" s="2">
        <v>67</v>
      </c>
      <c r="B43" s="2" t="s">
        <v>407</v>
      </c>
      <c r="C43" s="2" t="s">
        <v>1110</v>
      </c>
      <c r="D43" s="2" t="s">
        <v>37</v>
      </c>
    </row>
    <row r="44" spans="1:4" x14ac:dyDescent="0.25">
      <c r="A44" s="2">
        <v>68</v>
      </c>
      <c r="B44" s="2" t="s">
        <v>409</v>
      </c>
      <c r="C44" s="2" t="s">
        <v>1111</v>
      </c>
      <c r="D44" s="2" t="s">
        <v>37</v>
      </c>
    </row>
    <row r="45" spans="1:4" x14ac:dyDescent="0.25">
      <c r="A45" s="2">
        <v>69</v>
      </c>
      <c r="B45" s="2" t="s">
        <v>411</v>
      </c>
      <c r="C45" s="2" t="s">
        <v>412</v>
      </c>
      <c r="D45" s="2" t="s">
        <v>37</v>
      </c>
    </row>
    <row r="46" spans="1:4" x14ac:dyDescent="0.25">
      <c r="A46" s="2">
        <v>70</v>
      </c>
      <c r="B46" s="2" t="s">
        <v>413</v>
      </c>
      <c r="C46" s="2" t="s">
        <v>414</v>
      </c>
      <c r="D46" s="2" t="s">
        <v>37</v>
      </c>
    </row>
    <row r="47" spans="1:4" x14ac:dyDescent="0.25">
      <c r="A47" s="2">
        <v>71</v>
      </c>
      <c r="B47" s="2" t="s">
        <v>1112</v>
      </c>
      <c r="C47" s="2" t="s">
        <v>1113</v>
      </c>
      <c r="D47" s="2" t="s">
        <v>37</v>
      </c>
    </row>
    <row r="48" spans="1:4" x14ac:dyDescent="0.25">
      <c r="A48" s="2">
        <v>72</v>
      </c>
      <c r="B48" s="2" t="s">
        <v>1114</v>
      </c>
      <c r="C48" s="2" t="s">
        <v>1115</v>
      </c>
      <c r="D48" s="2" t="s">
        <v>37</v>
      </c>
    </row>
    <row r="49" spans="1:4" x14ac:dyDescent="0.25">
      <c r="A49" s="2">
        <v>73</v>
      </c>
      <c r="B49" s="2" t="s">
        <v>1116</v>
      </c>
      <c r="C49" s="2" t="s">
        <v>1117</v>
      </c>
      <c r="D49" s="2" t="s">
        <v>37</v>
      </c>
    </row>
    <row r="50" spans="1:4" x14ac:dyDescent="0.25">
      <c r="A50" s="2">
        <v>74</v>
      </c>
      <c r="B50" s="2" t="s">
        <v>1118</v>
      </c>
      <c r="C50" s="2" t="s">
        <v>1119</v>
      </c>
      <c r="D50" s="2" t="s">
        <v>37</v>
      </c>
    </row>
    <row r="51" spans="1:4" x14ac:dyDescent="0.25">
      <c r="A51" s="2">
        <v>75</v>
      </c>
      <c r="B51" s="2" t="s">
        <v>1120</v>
      </c>
      <c r="C51" s="2" t="s">
        <v>1121</v>
      </c>
      <c r="D51" s="2" t="s">
        <v>37</v>
      </c>
    </row>
    <row r="52" spans="1:4" x14ac:dyDescent="0.25">
      <c r="A52" s="2">
        <v>76</v>
      </c>
      <c r="B52" s="2" t="s">
        <v>1122</v>
      </c>
      <c r="C52" s="2" t="s">
        <v>1123</v>
      </c>
      <c r="D52" s="2" t="s">
        <v>37</v>
      </c>
    </row>
    <row r="53" spans="1:4" x14ac:dyDescent="0.25">
      <c r="A53" s="2">
        <v>77</v>
      </c>
      <c r="B53" s="2" t="s">
        <v>1124</v>
      </c>
      <c r="C53" s="2" t="s">
        <v>1125</v>
      </c>
      <c r="D53" s="2" t="s">
        <v>37</v>
      </c>
    </row>
    <row r="54" spans="1:4" x14ac:dyDescent="0.25">
      <c r="A54" s="2">
        <v>78</v>
      </c>
      <c r="B54" s="2" t="s">
        <v>1126</v>
      </c>
      <c r="C54" s="2" t="s">
        <v>1127</v>
      </c>
      <c r="D54" s="2" t="s">
        <v>37</v>
      </c>
    </row>
    <row r="55" spans="1:4" x14ac:dyDescent="0.25">
      <c r="A55" s="2">
        <v>2071</v>
      </c>
      <c r="B55" s="2" t="s">
        <v>1128</v>
      </c>
      <c r="C55" s="2" t="s">
        <v>1129</v>
      </c>
      <c r="D55" s="2" t="s">
        <v>37</v>
      </c>
    </row>
    <row r="56" spans="1:4" x14ac:dyDescent="0.25">
      <c r="A56" s="2">
        <v>2072</v>
      </c>
      <c r="B56" s="2" t="s">
        <v>1130</v>
      </c>
      <c r="C56" s="2" t="s">
        <v>1131</v>
      </c>
      <c r="D56" s="2" t="s">
        <v>37</v>
      </c>
    </row>
    <row r="57" spans="1:4" x14ac:dyDescent="0.25">
      <c r="A57" s="2">
        <v>2073</v>
      </c>
      <c r="B57" s="2" t="s">
        <v>1132</v>
      </c>
      <c r="C57" s="2" t="s">
        <v>1133</v>
      </c>
      <c r="D57" s="2" t="s">
        <v>37</v>
      </c>
    </row>
    <row r="58" spans="1:4" x14ac:dyDescent="0.25">
      <c r="A58" s="2">
        <v>2074</v>
      </c>
      <c r="B58" s="2" t="s">
        <v>1134</v>
      </c>
      <c r="C58" s="2" t="s">
        <v>1135</v>
      </c>
      <c r="D58" s="2" t="s">
        <v>37</v>
      </c>
    </row>
    <row r="59" spans="1:4" x14ac:dyDescent="0.25">
      <c r="A59" s="2">
        <v>2075</v>
      </c>
      <c r="B59" s="2" t="s">
        <v>1136</v>
      </c>
      <c r="C59" s="2" t="s">
        <v>1137</v>
      </c>
      <c r="D59" s="2" t="s">
        <v>37</v>
      </c>
    </row>
    <row r="60" spans="1:4" x14ac:dyDescent="0.25">
      <c r="A60" s="2">
        <v>2076</v>
      </c>
      <c r="B60" s="2" t="s">
        <v>1138</v>
      </c>
      <c r="C60" s="2" t="s">
        <v>1139</v>
      </c>
      <c r="D60" s="2" t="s">
        <v>37</v>
      </c>
    </row>
    <row r="61" spans="1:4" x14ac:dyDescent="0.25">
      <c r="A61" s="2">
        <v>2077</v>
      </c>
      <c r="B61" s="2" t="s">
        <v>1140</v>
      </c>
      <c r="C61" s="2" t="s">
        <v>1141</v>
      </c>
      <c r="D61" s="2" t="s">
        <v>37</v>
      </c>
    </row>
    <row r="62" spans="1:4" x14ac:dyDescent="0.25">
      <c r="A62" s="2">
        <v>2078</v>
      </c>
      <c r="B62" s="2" t="s">
        <v>1142</v>
      </c>
      <c r="C62" s="2" t="s">
        <v>1143</v>
      </c>
      <c r="D62" s="2" t="s">
        <v>37</v>
      </c>
    </row>
    <row r="63" spans="1:4" x14ac:dyDescent="0.25">
      <c r="A63" s="2">
        <v>2079</v>
      </c>
      <c r="B63" s="2" t="s">
        <v>1144</v>
      </c>
      <c r="C63" s="2" t="s">
        <v>1145</v>
      </c>
      <c r="D63" s="2" t="s">
        <v>37</v>
      </c>
    </row>
    <row r="64" spans="1:4" x14ac:dyDescent="0.25">
      <c r="A64" s="2">
        <v>2080</v>
      </c>
      <c r="B64" s="2" t="s">
        <v>1146</v>
      </c>
      <c r="C64" s="2" t="s">
        <v>1147</v>
      </c>
      <c r="D64" s="2" t="s">
        <v>37</v>
      </c>
    </row>
    <row r="65" spans="1:4" x14ac:dyDescent="0.25">
      <c r="A65" s="2">
        <v>2081</v>
      </c>
      <c r="B65" s="2" t="s">
        <v>1039</v>
      </c>
      <c r="C65" s="2" t="s">
        <v>1038</v>
      </c>
      <c r="D65" s="2" t="s">
        <v>37</v>
      </c>
    </row>
    <row r="66" spans="1:4" x14ac:dyDescent="0.25">
      <c r="A66" s="2">
        <v>2082</v>
      </c>
      <c r="B66" s="2" t="s">
        <v>1041</v>
      </c>
      <c r="C66" s="2" t="s">
        <v>1038</v>
      </c>
      <c r="D66" s="2" t="s">
        <v>37</v>
      </c>
    </row>
    <row r="67" spans="1:4" x14ac:dyDescent="0.25">
      <c r="A67" s="2">
        <v>2083</v>
      </c>
      <c r="B67" s="2" t="s">
        <v>165</v>
      </c>
      <c r="C67" s="2" t="s">
        <v>1038</v>
      </c>
      <c r="D67" s="2" t="s">
        <v>37</v>
      </c>
    </row>
    <row r="68" spans="1:4" x14ac:dyDescent="0.25">
      <c r="A68" s="2">
        <v>2084</v>
      </c>
      <c r="B68" s="2" t="s">
        <v>1040</v>
      </c>
      <c r="C68" s="2" t="s">
        <v>1038</v>
      </c>
      <c r="D68" s="2" t="s">
        <v>37</v>
      </c>
    </row>
    <row r="69" spans="1:4" x14ac:dyDescent="0.25">
      <c r="A69" s="2">
        <v>2085</v>
      </c>
      <c r="B69" s="2" t="s">
        <v>1029</v>
      </c>
      <c r="C69" s="2" t="s">
        <v>1038</v>
      </c>
      <c r="D69" s="2" t="s">
        <v>37</v>
      </c>
    </row>
    <row r="70" spans="1:4" x14ac:dyDescent="0.25">
      <c r="A70" s="2">
        <v>2086</v>
      </c>
      <c r="B70" s="2" t="s">
        <v>1039</v>
      </c>
      <c r="C70" s="2" t="s">
        <v>1038</v>
      </c>
      <c r="D70" s="2" t="s">
        <v>37</v>
      </c>
    </row>
    <row r="71" spans="1:4" x14ac:dyDescent="0.25">
      <c r="A71" s="2">
        <v>2087</v>
      </c>
      <c r="B71" s="2" t="s">
        <v>165</v>
      </c>
      <c r="C71" s="2" t="s">
        <v>1038</v>
      </c>
      <c r="D71" s="2" t="s">
        <v>37</v>
      </c>
    </row>
    <row r="72" spans="1:4" x14ac:dyDescent="0.25">
      <c r="A72" s="2">
        <v>2088</v>
      </c>
      <c r="B72" s="2" t="s">
        <v>1054</v>
      </c>
      <c r="C72" s="2" t="s">
        <v>1148</v>
      </c>
      <c r="D72" s="2" t="s">
        <v>37</v>
      </c>
    </row>
    <row r="73" spans="1:4" x14ac:dyDescent="0.25">
      <c r="A73" s="2">
        <v>2089</v>
      </c>
      <c r="B73" s="2" t="s">
        <v>1055</v>
      </c>
      <c r="C73" s="2" t="s">
        <v>1149</v>
      </c>
      <c r="D73" s="2" t="s">
        <v>37</v>
      </c>
    </row>
    <row r="74" spans="1:4" x14ac:dyDescent="0.25">
      <c r="A74" s="2">
        <v>2090</v>
      </c>
      <c r="B74" s="2" t="s">
        <v>1056</v>
      </c>
      <c r="C74" s="2" t="s">
        <v>1150</v>
      </c>
      <c r="D74" s="2" t="s">
        <v>37</v>
      </c>
    </row>
    <row r="75" spans="1:4" x14ac:dyDescent="0.25">
      <c r="A75" s="2">
        <v>2091</v>
      </c>
      <c r="B75" s="2" t="s">
        <v>1057</v>
      </c>
      <c r="C75" s="2" t="s">
        <v>1151</v>
      </c>
      <c r="D75" s="2" t="s">
        <v>37</v>
      </c>
    </row>
    <row r="76" spans="1:4" x14ac:dyDescent="0.25">
      <c r="A76" s="132">
        <v>2092</v>
      </c>
      <c r="B76" s="132" t="s">
        <v>1168</v>
      </c>
      <c r="C76" s="132" t="s">
        <v>1169</v>
      </c>
      <c r="D76" s="133" t="s">
        <v>37</v>
      </c>
    </row>
    <row r="77" spans="1:4" x14ac:dyDescent="0.25">
      <c r="A77" s="132">
        <v>2093</v>
      </c>
      <c r="B77" s="132" t="s">
        <v>1170</v>
      </c>
      <c r="C77" s="132" t="s">
        <v>1171</v>
      </c>
      <c r="D77" s="133" t="s">
        <v>37</v>
      </c>
    </row>
    <row r="78" spans="1:4" x14ac:dyDescent="0.25">
      <c r="A78" s="132">
        <v>2094</v>
      </c>
      <c r="B78" s="132" t="s">
        <v>1172</v>
      </c>
      <c r="C78" s="132" t="s">
        <v>1173</v>
      </c>
      <c r="D78" s="133" t="s">
        <v>37</v>
      </c>
    </row>
    <row r="79" spans="1:4" x14ac:dyDescent="0.25">
      <c r="A79" s="132">
        <v>2095</v>
      </c>
      <c r="B79" s="132" t="s">
        <v>1174</v>
      </c>
      <c r="C79" s="132" t="s">
        <v>1175</v>
      </c>
      <c r="D79" s="133" t="s">
        <v>37</v>
      </c>
    </row>
    <row r="80" spans="1:4" x14ac:dyDescent="0.25">
      <c r="A80" s="132">
        <v>2096</v>
      </c>
      <c r="B80" s="132" t="s">
        <v>1217</v>
      </c>
      <c r="C80" s="132" t="s">
        <v>1218</v>
      </c>
      <c r="D80" s="133" t="s">
        <v>37</v>
      </c>
    </row>
    <row r="81" spans="1:4" x14ac:dyDescent="0.25">
      <c r="A81" s="132">
        <v>2097</v>
      </c>
      <c r="B81" s="132" t="s">
        <v>1219</v>
      </c>
      <c r="C81" s="132" t="s">
        <v>1179</v>
      </c>
      <c r="D81" s="133" t="s">
        <v>37</v>
      </c>
    </row>
    <row r="82" spans="1:4" x14ac:dyDescent="0.25">
      <c r="A82" s="132">
        <v>2098</v>
      </c>
      <c r="B82" s="132" t="s">
        <v>1220</v>
      </c>
      <c r="C82" s="132" t="s">
        <v>1221</v>
      </c>
      <c r="D82" s="133" t="s">
        <v>37</v>
      </c>
    </row>
    <row r="83" spans="1:4" x14ac:dyDescent="0.25">
      <c r="A83" s="132">
        <v>2099</v>
      </c>
      <c r="B83" s="132" t="s">
        <v>1222</v>
      </c>
      <c r="C83" s="132" t="s">
        <v>1223</v>
      </c>
      <c r="D83" s="133" t="s">
        <v>37</v>
      </c>
    </row>
    <row r="84" spans="1:4" ht="30" x14ac:dyDescent="0.25">
      <c r="A84" s="132">
        <v>2100</v>
      </c>
      <c r="B84" s="132" t="s">
        <v>1224</v>
      </c>
      <c r="C84" s="132" t="s">
        <v>1225</v>
      </c>
      <c r="D84" s="133" t="s">
        <v>37</v>
      </c>
    </row>
    <row r="85" spans="1:4" x14ac:dyDescent="0.25">
      <c r="A85" s="132">
        <v>2101</v>
      </c>
      <c r="B85" s="132" t="s">
        <v>1226</v>
      </c>
      <c r="C85" s="132" t="s">
        <v>1227</v>
      </c>
      <c r="D85" s="133" t="s">
        <v>37</v>
      </c>
    </row>
    <row r="86" spans="1:4" x14ac:dyDescent="0.25">
      <c r="A86" s="133">
        <v>2102</v>
      </c>
      <c r="B86" s="133" t="s">
        <v>1194</v>
      </c>
      <c r="C86" s="133" t="s">
        <v>1038</v>
      </c>
      <c r="D86" s="133" t="s">
        <v>37</v>
      </c>
    </row>
    <row r="87" spans="1:4" x14ac:dyDescent="0.25">
      <c r="A87" s="133">
        <v>2103</v>
      </c>
      <c r="B87" s="133" t="s">
        <v>1195</v>
      </c>
      <c r="C87" s="133" t="s">
        <v>1038</v>
      </c>
      <c r="D87" s="133" t="s">
        <v>37</v>
      </c>
    </row>
    <row r="88" spans="1:4" x14ac:dyDescent="0.25">
      <c r="A88" s="133">
        <v>2104</v>
      </c>
      <c r="B88" s="133" t="s">
        <v>1196</v>
      </c>
      <c r="C88" s="133" t="s">
        <v>1038</v>
      </c>
      <c r="D88" s="133" t="s">
        <v>37</v>
      </c>
    </row>
    <row r="89" spans="1:4" x14ac:dyDescent="0.25">
      <c r="A89" s="133">
        <v>2105</v>
      </c>
      <c r="B89" s="133" t="s">
        <v>1197</v>
      </c>
      <c r="C89" s="133" t="s">
        <v>1038</v>
      </c>
      <c r="D89" s="133" t="s">
        <v>37</v>
      </c>
    </row>
    <row r="90" spans="1:4" x14ac:dyDescent="0.25">
      <c r="A90" s="133">
        <v>2106</v>
      </c>
      <c r="B90" s="133" t="s">
        <v>1198</v>
      </c>
      <c r="C90" s="133" t="s">
        <v>1038</v>
      </c>
      <c r="D90" s="133" t="s">
        <v>37</v>
      </c>
    </row>
    <row r="91" spans="1:4" x14ac:dyDescent="0.25">
      <c r="A91" s="133">
        <v>2107</v>
      </c>
      <c r="B91" s="133" t="s">
        <v>238</v>
      </c>
      <c r="C91" s="133" t="s">
        <v>1038</v>
      </c>
      <c r="D91" s="133" t="s">
        <v>37</v>
      </c>
    </row>
    <row r="92" spans="1:4" x14ac:dyDescent="0.25">
      <c r="A92" s="132">
        <v>2108</v>
      </c>
      <c r="B92" s="132" t="s">
        <v>1236</v>
      </c>
      <c r="C92" s="132" t="s">
        <v>1215</v>
      </c>
      <c r="D92" s="132" t="s">
        <v>37</v>
      </c>
    </row>
    <row r="93" spans="1:4" x14ac:dyDescent="0.25">
      <c r="A93" s="132">
        <v>2109</v>
      </c>
      <c r="B93" s="132" t="s">
        <v>1237</v>
      </c>
      <c r="C93" s="132" t="s">
        <v>1228</v>
      </c>
      <c r="D93" s="132" t="s">
        <v>37</v>
      </c>
    </row>
    <row r="94" spans="1:4" x14ac:dyDescent="0.25">
      <c r="A94" s="132">
        <v>2110</v>
      </c>
      <c r="B94" s="132" t="s">
        <v>1238</v>
      </c>
      <c r="C94" s="132" t="s">
        <v>1229</v>
      </c>
      <c r="D94" s="132" t="s">
        <v>37</v>
      </c>
    </row>
    <row r="95" spans="1:4" x14ac:dyDescent="0.25">
      <c r="A95" s="132">
        <v>2111</v>
      </c>
      <c r="B95" s="132" t="s">
        <v>1239</v>
      </c>
      <c r="C95" s="132" t="s">
        <v>1230</v>
      </c>
      <c r="D95" s="132" t="s">
        <v>37</v>
      </c>
    </row>
    <row r="96" spans="1:4" x14ac:dyDescent="0.25">
      <c r="A96" s="132">
        <v>2112</v>
      </c>
      <c r="B96" s="132" t="s">
        <v>1240</v>
      </c>
      <c r="C96" s="132" t="s">
        <v>1231</v>
      </c>
      <c r="D96" s="132" t="s">
        <v>37</v>
      </c>
    </row>
    <row r="97" spans="1:4" ht="30" x14ac:dyDescent="0.25">
      <c r="A97" s="132">
        <v>2113</v>
      </c>
      <c r="B97" s="132" t="s">
        <v>1241</v>
      </c>
      <c r="C97" s="132" t="s">
        <v>1232</v>
      </c>
      <c r="D97" s="132" t="s">
        <v>37</v>
      </c>
    </row>
    <row r="98" spans="1:4" x14ac:dyDescent="0.25">
      <c r="A98" s="132">
        <v>2114</v>
      </c>
      <c r="B98" s="132" t="s">
        <v>1242</v>
      </c>
      <c r="C98" s="132" t="s">
        <v>1233</v>
      </c>
      <c r="D98" s="132" t="s">
        <v>37</v>
      </c>
    </row>
    <row r="99" spans="1:4" x14ac:dyDescent="0.25">
      <c r="A99" s="132">
        <v>2115</v>
      </c>
      <c r="B99" s="132" t="s">
        <v>1236</v>
      </c>
      <c r="C99" s="132" t="s">
        <v>1234</v>
      </c>
      <c r="D99" s="132" t="s">
        <v>37</v>
      </c>
    </row>
    <row r="100" spans="1:4" x14ac:dyDescent="0.25">
      <c r="A100" s="132">
        <v>2116</v>
      </c>
      <c r="B100" s="132" t="s">
        <v>1297</v>
      </c>
      <c r="C100" s="132" t="s">
        <v>1038</v>
      </c>
      <c r="D100" s="132" t="s">
        <v>37</v>
      </c>
    </row>
    <row r="101" spans="1:4" x14ac:dyDescent="0.25">
      <c r="A101" s="132">
        <v>2117</v>
      </c>
      <c r="B101" s="132" t="s">
        <v>1298</v>
      </c>
      <c r="C101" s="132" t="s">
        <v>1038</v>
      </c>
      <c r="D101" s="132" t="s">
        <v>37</v>
      </c>
    </row>
    <row r="102" spans="1:4" x14ac:dyDescent="0.25">
      <c r="A102" s="132">
        <v>2118</v>
      </c>
      <c r="B102" s="132" t="s">
        <v>1299</v>
      </c>
      <c r="C102" s="132" t="s">
        <v>1038</v>
      </c>
      <c r="D102" s="132" t="s">
        <v>37</v>
      </c>
    </row>
    <row r="103" spans="1:4" x14ac:dyDescent="0.25">
      <c r="A103" s="132">
        <v>2119</v>
      </c>
      <c r="B103" s="132" t="s">
        <v>1300</v>
      </c>
      <c r="C103" s="132" t="s">
        <v>1038</v>
      </c>
      <c r="D103" s="132" t="s">
        <v>37</v>
      </c>
    </row>
    <row r="104" spans="1:4" x14ac:dyDescent="0.25">
      <c r="A104" s="132">
        <v>2120</v>
      </c>
      <c r="B104" s="132" t="s">
        <v>1301</v>
      </c>
      <c r="C104" s="132" t="s">
        <v>1038</v>
      </c>
      <c r="D104" s="132" t="s">
        <v>37</v>
      </c>
    </row>
    <row r="105" spans="1:4" x14ac:dyDescent="0.25">
      <c r="A105" s="132">
        <v>2121</v>
      </c>
      <c r="B105" s="132" t="s">
        <v>1306</v>
      </c>
      <c r="C105" s="132" t="s">
        <v>1307</v>
      </c>
      <c r="D105" s="132" t="s">
        <v>37</v>
      </c>
    </row>
    <row r="106" spans="1:4" x14ac:dyDescent="0.25">
      <c r="A106" s="132">
        <v>2122</v>
      </c>
      <c r="B106" s="132" t="s">
        <v>1308</v>
      </c>
      <c r="C106" s="132" t="s">
        <v>1309</v>
      </c>
      <c r="D106" s="132" t="s">
        <v>37</v>
      </c>
    </row>
    <row r="107" spans="1:4" x14ac:dyDescent="0.25">
      <c r="A107" s="132">
        <v>2123</v>
      </c>
      <c r="B107" s="132" t="s">
        <v>1310</v>
      </c>
      <c r="C107" s="132" t="s">
        <v>1311</v>
      </c>
      <c r="D107" s="132" t="s">
        <v>37</v>
      </c>
    </row>
    <row r="108" spans="1:4" x14ac:dyDescent="0.25">
      <c r="A108" s="132">
        <v>2124</v>
      </c>
      <c r="B108" s="132" t="s">
        <v>1310</v>
      </c>
      <c r="C108" s="132" t="s">
        <v>1312</v>
      </c>
      <c r="D108" s="132" t="s">
        <v>37</v>
      </c>
    </row>
    <row r="109" spans="1:4" x14ac:dyDescent="0.25">
      <c r="A109" s="132">
        <v>2125</v>
      </c>
      <c r="B109" s="132" t="s">
        <v>1279</v>
      </c>
      <c r="C109" s="132" t="s">
        <v>1313</v>
      </c>
      <c r="D109" s="132" t="s">
        <v>37</v>
      </c>
    </row>
    <row r="110" spans="1:4" x14ac:dyDescent="0.25">
      <c r="A110" s="132">
        <v>2126</v>
      </c>
      <c r="B110" s="132" t="s">
        <v>1279</v>
      </c>
      <c r="C110" s="132" t="s">
        <v>1314</v>
      </c>
      <c r="D110" s="132" t="s">
        <v>37</v>
      </c>
    </row>
    <row r="111" spans="1:4" x14ac:dyDescent="0.25">
      <c r="A111" s="132">
        <v>2127</v>
      </c>
      <c r="B111" s="132" t="s">
        <v>1280</v>
      </c>
      <c r="C111" s="132" t="s">
        <v>1315</v>
      </c>
      <c r="D111" s="132" t="s">
        <v>37</v>
      </c>
    </row>
    <row r="112" spans="1:4" x14ac:dyDescent="0.25">
      <c r="A112" s="132">
        <v>2128</v>
      </c>
      <c r="B112" s="132" t="s">
        <v>1280</v>
      </c>
      <c r="C112" s="132" t="s">
        <v>1316</v>
      </c>
      <c r="D112" s="132" t="s">
        <v>37</v>
      </c>
    </row>
    <row r="113" spans="1:4" x14ac:dyDescent="0.25">
      <c r="A113" s="132">
        <v>2129</v>
      </c>
      <c r="B113" s="132" t="s">
        <v>1281</v>
      </c>
      <c r="C113" s="132" t="s">
        <v>1317</v>
      </c>
      <c r="D113" s="132" t="s">
        <v>37</v>
      </c>
    </row>
    <row r="114" spans="1:4" x14ac:dyDescent="0.25">
      <c r="A114" s="132">
        <v>2130</v>
      </c>
      <c r="B114" s="132" t="s">
        <v>1281</v>
      </c>
      <c r="C114" s="132" t="s">
        <v>1318</v>
      </c>
      <c r="D114" s="132" t="s">
        <v>37</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Y140"/>
  <sheetViews>
    <sheetView workbookViewId="0">
      <pane xSplit="1" ySplit="2" topLeftCell="Q3" activePane="bottomRight" state="frozen"/>
      <selection pane="topRight" activeCell="B1" sqref="B1"/>
      <selection pane="bottomLeft" activeCell="A3" sqref="A3"/>
      <selection pane="bottomRight" activeCell="AB18" sqref="AB18"/>
    </sheetView>
  </sheetViews>
  <sheetFormatPr defaultRowHeight="15" x14ac:dyDescent="0.25"/>
  <cols>
    <col min="2" max="2" width="5.5703125" customWidth="1"/>
    <col min="3" max="3" width="23.5703125" bestFit="1" customWidth="1"/>
    <col min="4" max="4" width="21.85546875" customWidth="1"/>
    <col min="5" max="5" width="11.7109375" customWidth="1"/>
    <col min="6" max="6" width="8" bestFit="1" customWidth="1"/>
    <col min="7" max="7" width="15.42578125" bestFit="1" customWidth="1"/>
    <col min="8" max="8" width="8.28515625" customWidth="1"/>
    <col min="9" max="9" width="7.85546875" hidden="1" customWidth="1"/>
    <col min="10" max="10" width="7.85546875" bestFit="1" customWidth="1"/>
    <col min="11" max="11" width="6.5703125" bestFit="1" customWidth="1"/>
    <col min="12" max="12" width="10.7109375" bestFit="1" customWidth="1"/>
    <col min="13" max="13" width="5" customWidth="1"/>
    <col min="14" max="14" width="2.28515625" customWidth="1"/>
    <col min="15" max="15" width="6" customWidth="1"/>
    <col min="16" max="16" width="29.42578125" customWidth="1"/>
    <col min="17" max="17" width="12.42578125" customWidth="1"/>
    <col min="18" max="18" width="16.7109375" customWidth="1"/>
    <col min="19" max="19" width="63.28515625" bestFit="1" customWidth="1"/>
    <col min="20" max="20" width="12.85546875" customWidth="1"/>
    <col min="21" max="21" width="12.28515625" customWidth="1"/>
  </cols>
  <sheetData>
    <row r="2" spans="2:22" x14ac:dyDescent="0.25">
      <c r="B2" s="22" t="s">
        <v>58</v>
      </c>
      <c r="C2" s="22" t="s">
        <v>59</v>
      </c>
      <c r="D2" s="22" t="s">
        <v>60</v>
      </c>
      <c r="E2" s="22" t="s">
        <v>61</v>
      </c>
      <c r="F2" s="22" t="s">
        <v>62</v>
      </c>
      <c r="G2" s="22" t="s">
        <v>63</v>
      </c>
      <c r="H2" s="22" t="s">
        <v>64</v>
      </c>
      <c r="I2" s="22" t="s">
        <v>65</v>
      </c>
      <c r="J2" s="22" t="s">
        <v>209</v>
      </c>
      <c r="K2" s="22" t="s">
        <v>161</v>
      </c>
      <c r="L2" s="22" t="s">
        <v>210</v>
      </c>
      <c r="M2" s="22" t="s">
        <v>66</v>
      </c>
      <c r="O2" s="24" t="s">
        <v>58</v>
      </c>
      <c r="P2" s="24" t="s">
        <v>60</v>
      </c>
      <c r="Q2" s="24" t="s">
        <v>64</v>
      </c>
      <c r="R2" s="24" t="s">
        <v>208</v>
      </c>
      <c r="T2" s="29" t="s">
        <v>252</v>
      </c>
      <c r="U2" s="29" t="s">
        <v>253</v>
      </c>
    </row>
    <row r="3" spans="2:22" x14ac:dyDescent="0.25">
      <c r="B3" s="2">
        <v>2</v>
      </c>
      <c r="C3" s="2" t="s">
        <v>165</v>
      </c>
      <c r="D3" s="2" t="s">
        <v>166</v>
      </c>
      <c r="E3" s="2" t="s">
        <v>43</v>
      </c>
      <c r="F3" s="2" t="s">
        <v>1</v>
      </c>
      <c r="G3" s="2" t="s">
        <v>41</v>
      </c>
      <c r="H3" s="2" t="s">
        <v>56</v>
      </c>
      <c r="I3" s="2" t="s">
        <v>211</v>
      </c>
      <c r="J3" s="2">
        <v>0</v>
      </c>
      <c r="K3" s="2">
        <v>2</v>
      </c>
      <c r="L3" s="2">
        <v>1</v>
      </c>
      <c r="M3" s="2" t="s">
        <v>37</v>
      </c>
      <c r="O3" s="2">
        <v>51</v>
      </c>
      <c r="P3" s="2" t="s">
        <v>234</v>
      </c>
      <c r="Q3" s="2" t="s">
        <v>235</v>
      </c>
      <c r="R3" s="2" t="s">
        <v>37</v>
      </c>
      <c r="S3" s="9" t="s">
        <v>254</v>
      </c>
      <c r="T3" s="2">
        <f>O3</f>
        <v>51</v>
      </c>
      <c r="U3" s="2">
        <f>B3</f>
        <v>2</v>
      </c>
      <c r="V3" t="str">
        <f>S3&amp;T3&amp;", "&amp;U3&amp;")"</f>
        <v>INSERT INTO SegActionMenuNav (SegActionId,MenuNavId) VALUES (51, 2)</v>
      </c>
    </row>
    <row r="4" spans="2:22" x14ac:dyDescent="0.25">
      <c r="B4" s="2">
        <v>6</v>
      </c>
      <c r="C4" s="2" t="s">
        <v>29</v>
      </c>
      <c r="D4" s="2" t="s">
        <v>49</v>
      </c>
      <c r="E4" s="2" t="s">
        <v>47</v>
      </c>
      <c r="F4" s="2" t="s">
        <v>29</v>
      </c>
      <c r="G4" s="2" t="s">
        <v>29</v>
      </c>
      <c r="H4" s="2" t="s">
        <v>56</v>
      </c>
      <c r="I4" s="2" t="s">
        <v>211</v>
      </c>
      <c r="J4" s="2">
        <v>0</v>
      </c>
      <c r="K4" s="2">
        <v>3</v>
      </c>
      <c r="L4" s="2">
        <v>1</v>
      </c>
      <c r="M4" s="2" t="s">
        <v>37</v>
      </c>
      <c r="O4" s="2">
        <v>52</v>
      </c>
      <c r="P4" s="2" t="s">
        <v>236</v>
      </c>
      <c r="Q4" s="2" t="s">
        <v>237</v>
      </c>
      <c r="R4" s="2" t="s">
        <v>37</v>
      </c>
      <c r="S4" s="9" t="s">
        <v>254</v>
      </c>
      <c r="T4" s="2">
        <f t="shared" ref="T4:T36" si="0">O4</f>
        <v>52</v>
      </c>
      <c r="U4" s="2">
        <f t="shared" ref="U4:U36" si="1">B4</f>
        <v>6</v>
      </c>
      <c r="V4" t="str">
        <f t="shared" ref="V4:V58" si="2">S4&amp;T4&amp;", "&amp;U4&amp;")"</f>
        <v>INSERT INTO SegActionMenuNav (SegActionId,MenuNavId) VALUES (52, 6)</v>
      </c>
    </row>
    <row r="5" spans="2:22" x14ac:dyDescent="0.25">
      <c r="B5" s="2">
        <v>10</v>
      </c>
      <c r="C5" s="2" t="s">
        <v>72</v>
      </c>
      <c r="D5" s="2" t="s">
        <v>73</v>
      </c>
      <c r="E5" s="2" t="s">
        <v>75</v>
      </c>
      <c r="F5" s="2" t="s">
        <v>1</v>
      </c>
      <c r="G5" s="2" t="s">
        <v>77</v>
      </c>
      <c r="H5" s="2" t="s">
        <v>56</v>
      </c>
      <c r="I5" s="2">
        <v>2</v>
      </c>
      <c r="J5" s="2">
        <v>0</v>
      </c>
      <c r="K5" s="2">
        <v>1</v>
      </c>
      <c r="L5" s="2">
        <v>1</v>
      </c>
      <c r="M5" s="2" t="s">
        <v>37</v>
      </c>
      <c r="O5" s="2">
        <v>53</v>
      </c>
      <c r="P5" s="2" t="s">
        <v>238</v>
      </c>
      <c r="Q5" s="2" t="s">
        <v>239</v>
      </c>
      <c r="R5" s="2" t="s">
        <v>37</v>
      </c>
      <c r="S5" s="9" t="s">
        <v>254</v>
      </c>
      <c r="T5" s="2">
        <f t="shared" si="0"/>
        <v>53</v>
      </c>
      <c r="U5" s="2">
        <f t="shared" si="1"/>
        <v>10</v>
      </c>
      <c r="V5" t="str">
        <f t="shared" si="2"/>
        <v>INSERT INTO SegActionMenuNav (SegActionId,MenuNavId) VALUES (53, 10)</v>
      </c>
    </row>
    <row r="6" spans="2:22" x14ac:dyDescent="0.25">
      <c r="B6" s="2">
        <v>11</v>
      </c>
      <c r="C6" s="2" t="s">
        <v>30</v>
      </c>
      <c r="D6" s="2" t="s">
        <v>74</v>
      </c>
      <c r="E6" s="2" t="s">
        <v>76</v>
      </c>
      <c r="F6" s="2" t="s">
        <v>1</v>
      </c>
      <c r="G6" s="2" t="s">
        <v>78</v>
      </c>
      <c r="H6" s="2" t="s">
        <v>56</v>
      </c>
      <c r="I6" s="2">
        <v>2</v>
      </c>
      <c r="J6" s="2">
        <v>0</v>
      </c>
      <c r="K6" s="2">
        <v>2</v>
      </c>
      <c r="L6" s="2">
        <v>1</v>
      </c>
      <c r="M6" s="2" t="s">
        <v>37</v>
      </c>
      <c r="O6" s="2">
        <v>54</v>
      </c>
      <c r="P6" s="2" t="s">
        <v>240</v>
      </c>
      <c r="Q6" s="2" t="s">
        <v>241</v>
      </c>
      <c r="R6" s="2" t="s">
        <v>37</v>
      </c>
      <c r="S6" s="9" t="s">
        <v>254</v>
      </c>
      <c r="T6" s="2">
        <f t="shared" si="0"/>
        <v>54</v>
      </c>
      <c r="U6" s="2">
        <f t="shared" si="1"/>
        <v>11</v>
      </c>
      <c r="V6" t="str">
        <f t="shared" si="2"/>
        <v>INSERT INTO SegActionMenuNav (SegActionId,MenuNavId) VALUES (54, 11)</v>
      </c>
    </row>
    <row r="7" spans="2:22" x14ac:dyDescent="0.25">
      <c r="B7" s="2">
        <v>12</v>
      </c>
      <c r="C7" s="2" t="s">
        <v>7</v>
      </c>
      <c r="D7" s="2" t="s">
        <v>212</v>
      </c>
      <c r="E7" s="2" t="s">
        <v>100</v>
      </c>
      <c r="F7" s="2" t="s">
        <v>1</v>
      </c>
      <c r="G7" s="2" t="s">
        <v>77</v>
      </c>
      <c r="H7" s="2" t="s">
        <v>213</v>
      </c>
      <c r="I7" s="2">
        <v>10</v>
      </c>
      <c r="J7" s="2">
        <v>0</v>
      </c>
      <c r="K7" s="2">
        <v>1</v>
      </c>
      <c r="L7" s="2">
        <v>1</v>
      </c>
      <c r="M7" s="2" t="s">
        <v>37</v>
      </c>
      <c r="O7" s="2">
        <v>55</v>
      </c>
      <c r="P7" s="2" t="s">
        <v>242</v>
      </c>
      <c r="Q7" s="2" t="s">
        <v>243</v>
      </c>
      <c r="R7" s="2" t="s">
        <v>37</v>
      </c>
      <c r="S7" s="9" t="s">
        <v>254</v>
      </c>
      <c r="T7" s="2">
        <f t="shared" si="0"/>
        <v>55</v>
      </c>
      <c r="U7" s="2">
        <f t="shared" si="1"/>
        <v>12</v>
      </c>
      <c r="V7" t="str">
        <f t="shared" si="2"/>
        <v>INSERT INTO SegActionMenuNav (SegActionId,MenuNavId) VALUES (55, 12)</v>
      </c>
    </row>
    <row r="8" spans="2:22" x14ac:dyDescent="0.25">
      <c r="B8" s="2">
        <v>13</v>
      </c>
      <c r="C8" s="2" t="s">
        <v>14</v>
      </c>
      <c r="D8" s="2" t="s">
        <v>214</v>
      </c>
      <c r="E8" s="2" t="s">
        <v>157</v>
      </c>
      <c r="F8" s="2" t="s">
        <v>1</v>
      </c>
      <c r="G8" s="2" t="s">
        <v>77</v>
      </c>
      <c r="H8" s="2" t="s">
        <v>215</v>
      </c>
      <c r="I8" s="2">
        <v>10</v>
      </c>
      <c r="J8" s="2">
        <v>0</v>
      </c>
      <c r="K8" s="2">
        <v>2</v>
      </c>
      <c r="L8" s="2">
        <v>1</v>
      </c>
      <c r="M8" s="2" t="s">
        <v>37</v>
      </c>
      <c r="O8" s="2">
        <v>56</v>
      </c>
      <c r="P8" s="2" t="s">
        <v>244</v>
      </c>
      <c r="Q8" s="2" t="s">
        <v>245</v>
      </c>
      <c r="R8" s="2" t="s">
        <v>37</v>
      </c>
      <c r="S8" s="9" t="s">
        <v>254</v>
      </c>
      <c r="T8" s="2">
        <f t="shared" si="0"/>
        <v>56</v>
      </c>
      <c r="U8" s="2">
        <f t="shared" si="1"/>
        <v>13</v>
      </c>
      <c r="V8" t="str">
        <f t="shared" si="2"/>
        <v>INSERT INTO SegActionMenuNav (SegActionId,MenuNavId) VALUES (56, 13)</v>
      </c>
    </row>
    <row r="9" spans="2:22" x14ac:dyDescent="0.25">
      <c r="B9" s="2">
        <v>14</v>
      </c>
      <c r="C9" s="2" t="s">
        <v>155</v>
      </c>
      <c r="D9" s="2" t="s">
        <v>216</v>
      </c>
      <c r="E9" s="2" t="s">
        <v>158</v>
      </c>
      <c r="F9" s="2" t="s">
        <v>1</v>
      </c>
      <c r="G9" s="2" t="s">
        <v>77</v>
      </c>
      <c r="H9" s="2" t="s">
        <v>217</v>
      </c>
      <c r="I9" s="2">
        <v>10</v>
      </c>
      <c r="J9" s="2">
        <v>0</v>
      </c>
      <c r="K9" s="2">
        <v>3</v>
      </c>
      <c r="L9" s="2">
        <v>1</v>
      </c>
      <c r="M9" s="2" t="s">
        <v>37</v>
      </c>
      <c r="O9" s="2">
        <v>57</v>
      </c>
      <c r="P9" s="2" t="s">
        <v>246</v>
      </c>
      <c r="Q9" s="2" t="s">
        <v>247</v>
      </c>
      <c r="R9" s="2" t="s">
        <v>37</v>
      </c>
      <c r="S9" s="9" t="s">
        <v>254</v>
      </c>
      <c r="T9" s="2">
        <f t="shared" si="0"/>
        <v>57</v>
      </c>
      <c r="U9" s="2">
        <f t="shared" si="1"/>
        <v>14</v>
      </c>
      <c r="V9" t="str">
        <f t="shared" si="2"/>
        <v>INSERT INTO SegActionMenuNav (SegActionId,MenuNavId) VALUES (57, 14)</v>
      </c>
    </row>
    <row r="10" spans="2:22" x14ac:dyDescent="0.25">
      <c r="B10" s="2">
        <v>15</v>
      </c>
      <c r="C10" s="2" t="s">
        <v>156</v>
      </c>
      <c r="D10" s="2" t="s">
        <v>218</v>
      </c>
      <c r="E10" s="2" t="s">
        <v>159</v>
      </c>
      <c r="F10" s="2" t="s">
        <v>1</v>
      </c>
      <c r="G10" s="2" t="s">
        <v>77</v>
      </c>
      <c r="H10" s="2" t="s">
        <v>219</v>
      </c>
      <c r="I10" s="2">
        <v>10</v>
      </c>
      <c r="J10" s="2">
        <v>0</v>
      </c>
      <c r="K10" s="2">
        <v>4</v>
      </c>
      <c r="L10" s="2">
        <v>1</v>
      </c>
      <c r="M10" s="2" t="s">
        <v>37</v>
      </c>
      <c r="O10" s="2">
        <v>58</v>
      </c>
      <c r="P10" s="2" t="s">
        <v>248</v>
      </c>
      <c r="Q10" s="2" t="s">
        <v>249</v>
      </c>
      <c r="R10" s="2" t="s">
        <v>37</v>
      </c>
      <c r="S10" s="9" t="s">
        <v>254</v>
      </c>
      <c r="T10" s="2">
        <f t="shared" si="0"/>
        <v>58</v>
      </c>
      <c r="U10" s="2">
        <f t="shared" si="1"/>
        <v>15</v>
      </c>
      <c r="V10" t="str">
        <f t="shared" si="2"/>
        <v>INSERT INTO SegActionMenuNav (SegActionId,MenuNavId) VALUES (58, 15)</v>
      </c>
    </row>
    <row r="11" spans="2:22" x14ac:dyDescent="0.25">
      <c r="B11" s="2">
        <v>16</v>
      </c>
      <c r="C11" s="2" t="s">
        <v>16</v>
      </c>
      <c r="D11" s="2" t="s">
        <v>220</v>
      </c>
      <c r="E11" s="2" t="s">
        <v>160</v>
      </c>
      <c r="F11" s="2" t="s">
        <v>1</v>
      </c>
      <c r="G11" s="2" t="s">
        <v>77</v>
      </c>
      <c r="H11" s="2" t="s">
        <v>221</v>
      </c>
      <c r="I11" s="2">
        <v>10</v>
      </c>
      <c r="J11" s="2">
        <v>0</v>
      </c>
      <c r="K11" s="2">
        <v>5</v>
      </c>
      <c r="L11" s="2">
        <v>1</v>
      </c>
      <c r="M11" s="2" t="s">
        <v>37</v>
      </c>
      <c r="O11" s="2">
        <v>59</v>
      </c>
      <c r="P11" s="2" t="s">
        <v>250</v>
      </c>
      <c r="Q11" s="2" t="s">
        <v>251</v>
      </c>
      <c r="R11" s="2" t="s">
        <v>37</v>
      </c>
      <c r="S11" s="9" t="s">
        <v>254</v>
      </c>
      <c r="T11" s="2">
        <f t="shared" si="0"/>
        <v>59</v>
      </c>
      <c r="U11" s="2">
        <f t="shared" si="1"/>
        <v>16</v>
      </c>
      <c r="V11" t="str">
        <f t="shared" si="2"/>
        <v>INSERT INTO SegActionMenuNav (SegActionId,MenuNavId) VALUES (59, 16)</v>
      </c>
    </row>
    <row r="12" spans="2:22" x14ac:dyDescent="0.25">
      <c r="B12" s="26">
        <v>17</v>
      </c>
      <c r="C12" s="26" t="s">
        <v>80</v>
      </c>
      <c r="D12" s="26" t="s">
        <v>80</v>
      </c>
      <c r="E12" s="26" t="s">
        <v>99</v>
      </c>
      <c r="F12" s="26" t="s">
        <v>1</v>
      </c>
      <c r="G12" s="26" t="s">
        <v>77</v>
      </c>
      <c r="H12" s="26" t="s">
        <v>130</v>
      </c>
      <c r="I12" s="26">
        <v>12</v>
      </c>
      <c r="J12" s="26">
        <v>0</v>
      </c>
      <c r="K12" s="26">
        <v>1</v>
      </c>
      <c r="L12" s="26">
        <v>1</v>
      </c>
      <c r="M12" s="26" t="s">
        <v>37</v>
      </c>
      <c r="N12" s="27"/>
      <c r="O12" s="26">
        <v>5</v>
      </c>
      <c r="P12" s="26" t="s">
        <v>80</v>
      </c>
      <c r="Q12" s="26" t="s">
        <v>173</v>
      </c>
      <c r="R12" s="26" t="s">
        <v>37</v>
      </c>
      <c r="S12" s="9" t="s">
        <v>254</v>
      </c>
      <c r="T12" s="2">
        <f t="shared" si="0"/>
        <v>5</v>
      </c>
      <c r="U12" s="2">
        <f t="shared" si="1"/>
        <v>17</v>
      </c>
      <c r="V12" t="str">
        <f t="shared" si="2"/>
        <v>INSERT INTO SegActionMenuNav (SegActionId,MenuNavId) VALUES (5, 17)</v>
      </c>
    </row>
    <row r="13" spans="2:22" x14ac:dyDescent="0.25">
      <c r="B13" s="26">
        <v>18</v>
      </c>
      <c r="C13" s="26" t="s">
        <v>79</v>
      </c>
      <c r="D13" s="26" t="s">
        <v>79</v>
      </c>
      <c r="E13" s="26" t="s">
        <v>101</v>
      </c>
      <c r="F13" s="26" t="s">
        <v>1</v>
      </c>
      <c r="G13" s="26" t="s">
        <v>77</v>
      </c>
      <c r="H13" s="26" t="s">
        <v>131</v>
      </c>
      <c r="I13" s="26">
        <v>12</v>
      </c>
      <c r="J13" s="26">
        <v>0</v>
      </c>
      <c r="K13" s="26">
        <v>2</v>
      </c>
      <c r="L13" s="26">
        <v>1</v>
      </c>
      <c r="M13" s="26" t="s">
        <v>37</v>
      </c>
      <c r="N13" s="27"/>
      <c r="O13" s="26">
        <v>1</v>
      </c>
      <c r="P13" s="26" t="s">
        <v>167</v>
      </c>
      <c r="Q13" s="26" t="s">
        <v>168</v>
      </c>
      <c r="R13" s="26" t="s">
        <v>37</v>
      </c>
      <c r="S13" s="9" t="s">
        <v>254</v>
      </c>
      <c r="T13" s="2">
        <f>O13</f>
        <v>1</v>
      </c>
      <c r="U13" s="2">
        <f t="shared" si="1"/>
        <v>18</v>
      </c>
      <c r="V13" t="str">
        <f t="shared" si="2"/>
        <v>INSERT INTO SegActionMenuNav (SegActionId,MenuNavId) VALUES (1, 18)</v>
      </c>
    </row>
    <row r="14" spans="2:22" x14ac:dyDescent="0.25">
      <c r="B14" s="26">
        <v>19</v>
      </c>
      <c r="C14" s="26" t="s">
        <v>82</v>
      </c>
      <c r="D14" s="26" t="s">
        <v>82</v>
      </c>
      <c r="E14" s="26" t="s">
        <v>102</v>
      </c>
      <c r="F14" s="26" t="s">
        <v>1</v>
      </c>
      <c r="G14" s="26" t="s">
        <v>77</v>
      </c>
      <c r="H14" s="26" t="s">
        <v>132</v>
      </c>
      <c r="I14" s="26">
        <v>12</v>
      </c>
      <c r="J14" s="26">
        <v>0</v>
      </c>
      <c r="K14" s="26">
        <v>3</v>
      </c>
      <c r="L14" s="26">
        <v>0</v>
      </c>
      <c r="M14" s="26" t="s">
        <v>37</v>
      </c>
      <c r="N14" s="27"/>
      <c r="O14" s="26">
        <v>2</v>
      </c>
      <c r="P14" s="26" t="s">
        <v>82</v>
      </c>
      <c r="Q14" s="26" t="s">
        <v>169</v>
      </c>
      <c r="R14" s="26" t="s">
        <v>37</v>
      </c>
      <c r="S14" s="9" t="s">
        <v>254</v>
      </c>
      <c r="T14" s="2">
        <f t="shared" si="0"/>
        <v>2</v>
      </c>
      <c r="U14" s="2">
        <f t="shared" si="1"/>
        <v>19</v>
      </c>
      <c r="V14" t="str">
        <f t="shared" si="2"/>
        <v>INSERT INTO SegActionMenuNav (SegActionId,MenuNavId) VALUES (2, 19)</v>
      </c>
    </row>
    <row r="15" spans="2:22" x14ac:dyDescent="0.25">
      <c r="B15" s="26">
        <v>20</v>
      </c>
      <c r="C15" s="26" t="s">
        <v>83</v>
      </c>
      <c r="D15" s="26" t="s">
        <v>83</v>
      </c>
      <c r="E15" s="26" t="s">
        <v>104</v>
      </c>
      <c r="F15" s="26" t="s">
        <v>1</v>
      </c>
      <c r="G15" s="26" t="s">
        <v>77</v>
      </c>
      <c r="H15" s="26" t="s">
        <v>133</v>
      </c>
      <c r="I15" s="26">
        <v>12</v>
      </c>
      <c r="J15" s="26">
        <v>0</v>
      </c>
      <c r="K15" s="26">
        <v>4</v>
      </c>
      <c r="L15" s="26">
        <v>0</v>
      </c>
      <c r="M15" s="26" t="s">
        <v>37</v>
      </c>
      <c r="N15" s="27"/>
      <c r="O15" s="26">
        <v>4</v>
      </c>
      <c r="P15" s="26" t="s">
        <v>171</v>
      </c>
      <c r="Q15" s="26" t="s">
        <v>172</v>
      </c>
      <c r="R15" s="26" t="s">
        <v>37</v>
      </c>
      <c r="S15" s="9" t="s">
        <v>254</v>
      </c>
      <c r="T15" s="2">
        <f t="shared" si="0"/>
        <v>4</v>
      </c>
      <c r="U15" s="2">
        <f t="shared" si="1"/>
        <v>20</v>
      </c>
      <c r="V15" t="str">
        <f t="shared" si="2"/>
        <v>INSERT INTO SegActionMenuNav (SegActionId,MenuNavId) VALUES (4, 20)</v>
      </c>
    </row>
    <row r="16" spans="2:22" x14ac:dyDescent="0.25">
      <c r="B16" s="26">
        <v>21</v>
      </c>
      <c r="C16" s="26" t="s">
        <v>81</v>
      </c>
      <c r="D16" s="26" t="s">
        <v>81</v>
      </c>
      <c r="E16" s="26" t="s">
        <v>103</v>
      </c>
      <c r="F16" s="26" t="s">
        <v>1</v>
      </c>
      <c r="G16" s="26" t="s">
        <v>77</v>
      </c>
      <c r="H16" s="26" t="s">
        <v>134</v>
      </c>
      <c r="I16" s="26">
        <v>12</v>
      </c>
      <c r="J16" s="26">
        <v>0</v>
      </c>
      <c r="K16" s="26">
        <v>5</v>
      </c>
      <c r="L16" s="26">
        <v>0</v>
      </c>
      <c r="M16" s="26" t="s">
        <v>37</v>
      </c>
      <c r="N16" s="27"/>
      <c r="O16" s="26">
        <v>3</v>
      </c>
      <c r="P16" s="26" t="s">
        <v>81</v>
      </c>
      <c r="Q16" s="26" t="s">
        <v>170</v>
      </c>
      <c r="R16" s="26" t="s">
        <v>37</v>
      </c>
      <c r="S16" s="9" t="s">
        <v>254</v>
      </c>
      <c r="T16" s="2">
        <f t="shared" si="0"/>
        <v>3</v>
      </c>
      <c r="U16" s="2">
        <f t="shared" si="1"/>
        <v>21</v>
      </c>
      <c r="V16" t="str">
        <f t="shared" si="2"/>
        <v>INSERT INTO SegActionMenuNav (SegActionId,MenuNavId) VALUES (3, 21)</v>
      </c>
    </row>
    <row r="17" spans="2:22" x14ac:dyDescent="0.25">
      <c r="B17" s="2">
        <v>22</v>
      </c>
      <c r="C17" s="2" t="s">
        <v>84</v>
      </c>
      <c r="D17" s="2" t="s">
        <v>84</v>
      </c>
      <c r="E17" s="2" t="s">
        <v>105</v>
      </c>
      <c r="F17" s="2" t="s">
        <v>1</v>
      </c>
      <c r="G17" s="2" t="s">
        <v>77</v>
      </c>
      <c r="H17" s="2" t="s">
        <v>222</v>
      </c>
      <c r="I17" s="2">
        <v>13</v>
      </c>
      <c r="J17" s="2">
        <v>0</v>
      </c>
      <c r="K17" s="2">
        <v>1</v>
      </c>
      <c r="L17" s="2">
        <v>1</v>
      </c>
      <c r="M17" s="2" t="s">
        <v>37</v>
      </c>
      <c r="O17" s="2">
        <v>10</v>
      </c>
      <c r="P17" s="2" t="s">
        <v>84</v>
      </c>
      <c r="Q17" s="2" t="s">
        <v>180</v>
      </c>
      <c r="R17" s="2" t="s">
        <v>37</v>
      </c>
      <c r="S17" s="9" t="s">
        <v>254</v>
      </c>
      <c r="T17" s="2">
        <f t="shared" si="0"/>
        <v>10</v>
      </c>
      <c r="U17" s="2">
        <f t="shared" si="1"/>
        <v>22</v>
      </c>
      <c r="V17" t="str">
        <f t="shared" si="2"/>
        <v>INSERT INTO SegActionMenuNav (SegActionId,MenuNavId) VALUES (10, 22)</v>
      </c>
    </row>
    <row r="18" spans="2:22" x14ac:dyDescent="0.25">
      <c r="B18" s="2">
        <v>23</v>
      </c>
      <c r="C18" s="2" t="s">
        <v>85</v>
      </c>
      <c r="D18" s="2" t="s">
        <v>85</v>
      </c>
      <c r="E18" s="2" t="s">
        <v>106</v>
      </c>
      <c r="F18" s="2" t="s">
        <v>1</v>
      </c>
      <c r="G18" s="2" t="s">
        <v>77</v>
      </c>
      <c r="H18" s="2" t="s">
        <v>223</v>
      </c>
      <c r="I18" s="2">
        <v>13</v>
      </c>
      <c r="J18" s="2">
        <v>0</v>
      </c>
      <c r="K18" s="2">
        <v>2</v>
      </c>
      <c r="L18" s="2">
        <v>1</v>
      </c>
      <c r="M18" s="2" t="s">
        <v>37</v>
      </c>
      <c r="O18" s="2">
        <v>6</v>
      </c>
      <c r="P18" s="2" t="s">
        <v>174</v>
      </c>
      <c r="Q18" s="2" t="s">
        <v>175</v>
      </c>
      <c r="R18" s="2" t="s">
        <v>37</v>
      </c>
      <c r="S18" s="9" t="s">
        <v>254</v>
      </c>
      <c r="T18" s="2">
        <f t="shared" si="0"/>
        <v>6</v>
      </c>
      <c r="U18" s="2">
        <f t="shared" si="1"/>
        <v>23</v>
      </c>
      <c r="V18" t="str">
        <f t="shared" si="2"/>
        <v>INSERT INTO SegActionMenuNav (SegActionId,MenuNavId) VALUES (6, 23)</v>
      </c>
    </row>
    <row r="19" spans="2:22" x14ac:dyDescent="0.25">
      <c r="B19" s="2">
        <v>24</v>
      </c>
      <c r="C19" s="2" t="s">
        <v>86</v>
      </c>
      <c r="D19" s="2" t="s">
        <v>86</v>
      </c>
      <c r="E19" s="2" t="s">
        <v>107</v>
      </c>
      <c r="F19" s="2" t="s">
        <v>1</v>
      </c>
      <c r="G19" s="2" t="s">
        <v>77</v>
      </c>
      <c r="H19" s="2" t="s">
        <v>224</v>
      </c>
      <c r="I19" s="2">
        <v>13</v>
      </c>
      <c r="J19" s="2">
        <v>0</v>
      </c>
      <c r="K19" s="2">
        <v>3</v>
      </c>
      <c r="L19" s="2">
        <v>0</v>
      </c>
      <c r="M19" s="2" t="s">
        <v>37</v>
      </c>
      <c r="O19" s="2">
        <v>7</v>
      </c>
      <c r="P19" s="2" t="s">
        <v>86</v>
      </c>
      <c r="Q19" s="2" t="s">
        <v>176</v>
      </c>
      <c r="R19" s="2" t="s">
        <v>37</v>
      </c>
      <c r="S19" s="9" t="s">
        <v>254</v>
      </c>
      <c r="T19" s="2">
        <f t="shared" si="0"/>
        <v>7</v>
      </c>
      <c r="U19" s="2">
        <f t="shared" si="1"/>
        <v>24</v>
      </c>
      <c r="V19" t="str">
        <f t="shared" si="2"/>
        <v>INSERT INTO SegActionMenuNav (SegActionId,MenuNavId) VALUES (7, 24)</v>
      </c>
    </row>
    <row r="20" spans="2:22" x14ac:dyDescent="0.25">
      <c r="B20" s="2">
        <v>25</v>
      </c>
      <c r="C20" s="2" t="s">
        <v>87</v>
      </c>
      <c r="D20" s="2" t="s">
        <v>87</v>
      </c>
      <c r="E20" s="2" t="s">
        <v>108</v>
      </c>
      <c r="F20" s="2" t="s">
        <v>1</v>
      </c>
      <c r="G20" s="2" t="s">
        <v>77</v>
      </c>
      <c r="H20" s="2" t="s">
        <v>225</v>
      </c>
      <c r="I20" s="2">
        <v>13</v>
      </c>
      <c r="J20" s="2">
        <v>0</v>
      </c>
      <c r="K20" s="2">
        <v>4</v>
      </c>
      <c r="L20" s="2">
        <v>0</v>
      </c>
      <c r="M20" s="2" t="s">
        <v>37</v>
      </c>
      <c r="O20" s="2">
        <v>9</v>
      </c>
      <c r="P20" s="2" t="s">
        <v>178</v>
      </c>
      <c r="Q20" s="2" t="s">
        <v>179</v>
      </c>
      <c r="R20" s="2" t="s">
        <v>37</v>
      </c>
      <c r="S20" s="9" t="s">
        <v>254</v>
      </c>
      <c r="T20" s="2">
        <f t="shared" si="0"/>
        <v>9</v>
      </c>
      <c r="U20" s="2">
        <f t="shared" si="1"/>
        <v>25</v>
      </c>
      <c r="V20" t="str">
        <f t="shared" si="2"/>
        <v>INSERT INTO SegActionMenuNav (SegActionId,MenuNavId) VALUES (9, 25)</v>
      </c>
    </row>
    <row r="21" spans="2:22" x14ac:dyDescent="0.25">
      <c r="B21" s="2">
        <v>26</v>
      </c>
      <c r="C21" s="2" t="s">
        <v>88</v>
      </c>
      <c r="D21" s="2" t="s">
        <v>88</v>
      </c>
      <c r="E21" s="2" t="s">
        <v>109</v>
      </c>
      <c r="F21" s="2" t="s">
        <v>1</v>
      </c>
      <c r="G21" s="2" t="s">
        <v>77</v>
      </c>
      <c r="H21" s="2" t="s">
        <v>226</v>
      </c>
      <c r="I21" s="2">
        <v>13</v>
      </c>
      <c r="J21" s="2">
        <v>0</v>
      </c>
      <c r="K21" s="2">
        <v>5</v>
      </c>
      <c r="L21" s="2">
        <v>0</v>
      </c>
      <c r="M21" s="2" t="s">
        <v>37</v>
      </c>
      <c r="O21" s="2">
        <v>8</v>
      </c>
      <c r="P21" s="2" t="s">
        <v>88</v>
      </c>
      <c r="Q21" s="2" t="s">
        <v>177</v>
      </c>
      <c r="R21" s="2" t="s">
        <v>37</v>
      </c>
      <c r="S21" s="9" t="s">
        <v>254</v>
      </c>
      <c r="T21" s="2">
        <f t="shared" si="0"/>
        <v>8</v>
      </c>
      <c r="U21" s="2">
        <f t="shared" si="1"/>
        <v>26</v>
      </c>
      <c r="V21" t="str">
        <f t="shared" si="2"/>
        <v>INSERT INTO SegActionMenuNav (SegActionId,MenuNavId) VALUES (8, 26)</v>
      </c>
    </row>
    <row r="22" spans="2:22" x14ac:dyDescent="0.25">
      <c r="B22" s="14">
        <v>27</v>
      </c>
      <c r="C22" s="14" t="s">
        <v>89</v>
      </c>
      <c r="D22" s="14" t="s">
        <v>89</v>
      </c>
      <c r="E22" s="14" t="s">
        <v>110</v>
      </c>
      <c r="F22" s="14" t="s">
        <v>1</v>
      </c>
      <c r="G22" s="14" t="s">
        <v>77</v>
      </c>
      <c r="H22" s="14" t="s">
        <v>145</v>
      </c>
      <c r="I22" s="14">
        <v>14</v>
      </c>
      <c r="J22" s="14">
        <v>0</v>
      </c>
      <c r="K22" s="14">
        <v>1</v>
      </c>
      <c r="L22" s="14">
        <v>1</v>
      </c>
      <c r="M22" s="14" t="s">
        <v>37</v>
      </c>
      <c r="N22" s="28"/>
      <c r="O22" s="14">
        <v>15</v>
      </c>
      <c r="P22" s="14" t="s">
        <v>189</v>
      </c>
      <c r="Q22" s="14" t="s">
        <v>190</v>
      </c>
      <c r="R22" s="14" t="s">
        <v>37</v>
      </c>
      <c r="S22" s="9" t="s">
        <v>254</v>
      </c>
      <c r="T22" s="2">
        <f t="shared" si="0"/>
        <v>15</v>
      </c>
      <c r="U22" s="2">
        <f t="shared" si="1"/>
        <v>27</v>
      </c>
      <c r="V22" t="str">
        <f t="shared" si="2"/>
        <v>INSERT INTO SegActionMenuNav (SegActionId,MenuNavId) VALUES (15, 27)</v>
      </c>
    </row>
    <row r="23" spans="2:22" x14ac:dyDescent="0.25">
      <c r="B23" s="14">
        <v>28</v>
      </c>
      <c r="C23" s="14" t="s">
        <v>90</v>
      </c>
      <c r="D23" s="14" t="s">
        <v>90</v>
      </c>
      <c r="E23" s="14" t="s">
        <v>111</v>
      </c>
      <c r="F23" s="14" t="s">
        <v>1</v>
      </c>
      <c r="G23" s="14" t="s">
        <v>77</v>
      </c>
      <c r="H23" s="14" t="s">
        <v>146</v>
      </c>
      <c r="I23" s="14">
        <v>14</v>
      </c>
      <c r="J23" s="14">
        <v>0</v>
      </c>
      <c r="K23" s="14">
        <v>2</v>
      </c>
      <c r="L23" s="14">
        <v>1</v>
      </c>
      <c r="M23" s="14" t="s">
        <v>37</v>
      </c>
      <c r="N23" s="28"/>
      <c r="O23" s="14">
        <v>11</v>
      </c>
      <c r="P23" s="14" t="s">
        <v>181</v>
      </c>
      <c r="Q23" s="14" t="s">
        <v>182</v>
      </c>
      <c r="R23" s="14" t="s">
        <v>37</v>
      </c>
      <c r="S23" s="9" t="s">
        <v>254</v>
      </c>
      <c r="T23" s="2">
        <f t="shared" si="0"/>
        <v>11</v>
      </c>
      <c r="U23" s="2">
        <f t="shared" si="1"/>
        <v>28</v>
      </c>
      <c r="V23" t="str">
        <f t="shared" si="2"/>
        <v>INSERT INTO SegActionMenuNav (SegActionId,MenuNavId) VALUES (11, 28)</v>
      </c>
    </row>
    <row r="24" spans="2:22" x14ac:dyDescent="0.25">
      <c r="B24" s="14">
        <v>29</v>
      </c>
      <c r="C24" s="14" t="s">
        <v>91</v>
      </c>
      <c r="D24" s="14" t="s">
        <v>91</v>
      </c>
      <c r="E24" s="14" t="s">
        <v>112</v>
      </c>
      <c r="F24" s="14" t="s">
        <v>1</v>
      </c>
      <c r="G24" s="14" t="s">
        <v>77</v>
      </c>
      <c r="H24" s="14" t="s">
        <v>147</v>
      </c>
      <c r="I24" s="14">
        <v>14</v>
      </c>
      <c r="J24" s="14">
        <v>0</v>
      </c>
      <c r="K24" s="14">
        <v>3</v>
      </c>
      <c r="L24" s="14">
        <v>0</v>
      </c>
      <c r="M24" s="14" t="s">
        <v>37</v>
      </c>
      <c r="N24" s="28"/>
      <c r="O24" s="14">
        <v>12</v>
      </c>
      <c r="P24" s="14" t="s">
        <v>183</v>
      </c>
      <c r="Q24" s="14" t="s">
        <v>184</v>
      </c>
      <c r="R24" s="14" t="s">
        <v>37</v>
      </c>
      <c r="S24" s="9" t="s">
        <v>254</v>
      </c>
      <c r="T24" s="2">
        <f t="shared" si="0"/>
        <v>12</v>
      </c>
      <c r="U24" s="2">
        <f t="shared" si="1"/>
        <v>29</v>
      </c>
      <c r="V24" t="str">
        <f t="shared" si="2"/>
        <v>INSERT INTO SegActionMenuNav (SegActionId,MenuNavId) VALUES (12, 29)</v>
      </c>
    </row>
    <row r="25" spans="2:22" x14ac:dyDescent="0.25">
      <c r="B25" s="14">
        <v>30</v>
      </c>
      <c r="C25" s="14" t="s">
        <v>92</v>
      </c>
      <c r="D25" s="14" t="s">
        <v>92</v>
      </c>
      <c r="E25" s="14" t="s">
        <v>113</v>
      </c>
      <c r="F25" s="14" t="s">
        <v>1</v>
      </c>
      <c r="G25" s="14" t="s">
        <v>77</v>
      </c>
      <c r="H25" s="14" t="s">
        <v>148</v>
      </c>
      <c r="I25" s="14">
        <v>14</v>
      </c>
      <c r="J25" s="14">
        <v>0</v>
      </c>
      <c r="K25" s="14">
        <v>4</v>
      </c>
      <c r="L25" s="14">
        <v>0</v>
      </c>
      <c r="M25" s="14" t="s">
        <v>37</v>
      </c>
      <c r="N25" s="28"/>
      <c r="O25" s="14">
        <v>14</v>
      </c>
      <c r="P25" s="14" t="s">
        <v>187</v>
      </c>
      <c r="Q25" s="14" t="s">
        <v>188</v>
      </c>
      <c r="R25" s="14" t="s">
        <v>37</v>
      </c>
      <c r="S25" s="9" t="s">
        <v>254</v>
      </c>
      <c r="T25" s="2">
        <f t="shared" si="0"/>
        <v>14</v>
      </c>
      <c r="U25" s="2">
        <f t="shared" si="1"/>
        <v>30</v>
      </c>
      <c r="V25" t="str">
        <f t="shared" si="2"/>
        <v>INSERT INTO SegActionMenuNav (SegActionId,MenuNavId) VALUES (14, 30)</v>
      </c>
    </row>
    <row r="26" spans="2:22" x14ac:dyDescent="0.25">
      <c r="B26" s="14">
        <v>31</v>
      </c>
      <c r="C26" s="14" t="s">
        <v>93</v>
      </c>
      <c r="D26" s="14" t="s">
        <v>93</v>
      </c>
      <c r="E26" s="14" t="s">
        <v>114</v>
      </c>
      <c r="F26" s="14" t="s">
        <v>1</v>
      </c>
      <c r="G26" s="14" t="s">
        <v>77</v>
      </c>
      <c r="H26" s="14" t="s">
        <v>149</v>
      </c>
      <c r="I26" s="14">
        <v>14</v>
      </c>
      <c r="J26" s="14">
        <v>0</v>
      </c>
      <c r="K26" s="14">
        <v>5</v>
      </c>
      <c r="L26" s="14">
        <v>0</v>
      </c>
      <c r="M26" s="14" t="s">
        <v>37</v>
      </c>
      <c r="N26" s="28"/>
      <c r="O26" s="14">
        <v>13</v>
      </c>
      <c r="P26" s="14" t="s">
        <v>185</v>
      </c>
      <c r="Q26" s="14" t="s">
        <v>186</v>
      </c>
      <c r="R26" s="14" t="s">
        <v>37</v>
      </c>
      <c r="S26" s="9" t="s">
        <v>254</v>
      </c>
      <c r="T26" s="2">
        <f t="shared" si="0"/>
        <v>13</v>
      </c>
      <c r="U26" s="2">
        <f t="shared" si="1"/>
        <v>31</v>
      </c>
      <c r="V26" t="str">
        <f t="shared" si="2"/>
        <v>INSERT INTO SegActionMenuNav (SegActionId,MenuNavId) VALUES (13, 31)</v>
      </c>
    </row>
    <row r="27" spans="2:22" x14ac:dyDescent="0.25">
      <c r="B27" s="2">
        <v>32</v>
      </c>
      <c r="C27" s="2" t="s">
        <v>94</v>
      </c>
      <c r="D27" s="2" t="s">
        <v>94</v>
      </c>
      <c r="E27" s="2" t="s">
        <v>115</v>
      </c>
      <c r="F27" s="2" t="s">
        <v>1</v>
      </c>
      <c r="G27" s="2" t="s">
        <v>77</v>
      </c>
      <c r="H27" s="2" t="s">
        <v>140</v>
      </c>
      <c r="I27" s="2">
        <v>15</v>
      </c>
      <c r="J27" s="2">
        <v>0</v>
      </c>
      <c r="K27" s="2">
        <v>1</v>
      </c>
      <c r="L27" s="2">
        <v>1</v>
      </c>
      <c r="M27" s="2" t="s">
        <v>37</v>
      </c>
      <c r="O27" s="2">
        <v>25</v>
      </c>
      <c r="P27" s="2" t="s">
        <v>206</v>
      </c>
      <c r="Q27" s="2" t="s">
        <v>207</v>
      </c>
      <c r="R27" s="2" t="s">
        <v>37</v>
      </c>
      <c r="S27" s="9" t="s">
        <v>254</v>
      </c>
      <c r="T27" s="2">
        <f t="shared" si="0"/>
        <v>25</v>
      </c>
      <c r="U27" s="2">
        <f t="shared" si="1"/>
        <v>32</v>
      </c>
      <c r="V27" t="str">
        <f t="shared" si="2"/>
        <v>INSERT INTO SegActionMenuNav (SegActionId,MenuNavId) VALUES (25, 32)</v>
      </c>
    </row>
    <row r="28" spans="2:22" x14ac:dyDescent="0.25">
      <c r="B28" s="2">
        <v>33</v>
      </c>
      <c r="C28" s="2" t="s">
        <v>95</v>
      </c>
      <c r="D28" s="2" t="s">
        <v>95</v>
      </c>
      <c r="E28" s="2" t="s">
        <v>116</v>
      </c>
      <c r="F28" s="2" t="s">
        <v>1</v>
      </c>
      <c r="G28" s="2" t="s">
        <v>77</v>
      </c>
      <c r="H28" s="2" t="s">
        <v>141</v>
      </c>
      <c r="I28" s="2">
        <v>15</v>
      </c>
      <c r="J28" s="2">
        <v>0</v>
      </c>
      <c r="K28" s="2">
        <v>2</v>
      </c>
      <c r="L28" s="2">
        <v>1</v>
      </c>
      <c r="M28" s="2" t="s">
        <v>37</v>
      </c>
      <c r="O28" s="2">
        <v>21</v>
      </c>
      <c r="P28" s="2" t="s">
        <v>198</v>
      </c>
      <c r="Q28" s="2" t="s">
        <v>199</v>
      </c>
      <c r="R28" s="2" t="s">
        <v>37</v>
      </c>
      <c r="S28" s="9" t="s">
        <v>254</v>
      </c>
      <c r="T28" s="2">
        <f t="shared" si="0"/>
        <v>21</v>
      </c>
      <c r="U28" s="2">
        <f t="shared" si="1"/>
        <v>33</v>
      </c>
      <c r="V28" t="str">
        <f t="shared" si="2"/>
        <v>INSERT INTO SegActionMenuNav (SegActionId,MenuNavId) VALUES (21, 33)</v>
      </c>
    </row>
    <row r="29" spans="2:22" x14ac:dyDescent="0.25">
      <c r="B29" s="2">
        <v>34</v>
      </c>
      <c r="C29" s="2" t="s">
        <v>96</v>
      </c>
      <c r="D29" s="2" t="s">
        <v>96</v>
      </c>
      <c r="E29" s="2" t="s">
        <v>117</v>
      </c>
      <c r="F29" s="2" t="s">
        <v>1</v>
      </c>
      <c r="G29" s="2" t="s">
        <v>77</v>
      </c>
      <c r="H29" s="2" t="s">
        <v>142</v>
      </c>
      <c r="I29" s="2">
        <v>15</v>
      </c>
      <c r="J29" s="2">
        <v>0</v>
      </c>
      <c r="K29" s="2">
        <v>3</v>
      </c>
      <c r="L29" s="2">
        <v>0</v>
      </c>
      <c r="M29" s="2" t="s">
        <v>37</v>
      </c>
      <c r="O29" s="2">
        <v>22</v>
      </c>
      <c r="P29" s="2" t="s">
        <v>200</v>
      </c>
      <c r="Q29" s="2" t="s">
        <v>201</v>
      </c>
      <c r="R29" s="2" t="s">
        <v>37</v>
      </c>
      <c r="S29" s="9" t="s">
        <v>254</v>
      </c>
      <c r="T29" s="2">
        <f t="shared" si="0"/>
        <v>22</v>
      </c>
      <c r="U29" s="2">
        <f t="shared" si="1"/>
        <v>34</v>
      </c>
      <c r="V29" t="str">
        <f t="shared" si="2"/>
        <v>INSERT INTO SegActionMenuNav (SegActionId,MenuNavId) VALUES (22, 34)</v>
      </c>
    </row>
    <row r="30" spans="2:22" x14ac:dyDescent="0.25">
      <c r="B30" s="2">
        <v>35</v>
      </c>
      <c r="C30" s="2" t="s">
        <v>97</v>
      </c>
      <c r="D30" s="2" t="s">
        <v>97</v>
      </c>
      <c r="E30" s="2" t="s">
        <v>118</v>
      </c>
      <c r="F30" s="2" t="s">
        <v>1</v>
      </c>
      <c r="G30" s="2" t="s">
        <v>77</v>
      </c>
      <c r="H30" s="2" t="s">
        <v>143</v>
      </c>
      <c r="I30" s="2">
        <v>15</v>
      </c>
      <c r="J30" s="2">
        <v>0</v>
      </c>
      <c r="K30" s="2">
        <v>4</v>
      </c>
      <c r="L30" s="2">
        <v>0</v>
      </c>
      <c r="M30" s="2" t="s">
        <v>37</v>
      </c>
      <c r="O30" s="2">
        <v>24</v>
      </c>
      <c r="P30" s="2" t="s">
        <v>204</v>
      </c>
      <c r="Q30" s="2" t="s">
        <v>205</v>
      </c>
      <c r="R30" s="2" t="s">
        <v>37</v>
      </c>
      <c r="S30" s="9" t="s">
        <v>254</v>
      </c>
      <c r="T30" s="2">
        <f t="shared" si="0"/>
        <v>24</v>
      </c>
      <c r="U30" s="2">
        <f t="shared" si="1"/>
        <v>35</v>
      </c>
      <c r="V30" t="str">
        <f t="shared" si="2"/>
        <v>INSERT INTO SegActionMenuNav (SegActionId,MenuNavId) VALUES (24, 35)</v>
      </c>
    </row>
    <row r="31" spans="2:22" x14ac:dyDescent="0.25">
      <c r="B31" s="2">
        <v>36</v>
      </c>
      <c r="C31" s="2" t="s">
        <v>98</v>
      </c>
      <c r="D31" s="2" t="s">
        <v>98</v>
      </c>
      <c r="E31" s="2" t="s">
        <v>119</v>
      </c>
      <c r="F31" s="2" t="s">
        <v>1</v>
      </c>
      <c r="G31" s="2" t="s">
        <v>77</v>
      </c>
      <c r="H31" s="2" t="s">
        <v>144</v>
      </c>
      <c r="I31" s="2">
        <v>15</v>
      </c>
      <c r="J31" s="2">
        <v>0</v>
      </c>
      <c r="K31" s="2">
        <v>5</v>
      </c>
      <c r="L31" s="2">
        <v>0</v>
      </c>
      <c r="M31" s="2" t="s">
        <v>37</v>
      </c>
      <c r="O31" s="2">
        <v>23</v>
      </c>
      <c r="P31" s="2" t="s">
        <v>202</v>
      </c>
      <c r="Q31" s="2" t="s">
        <v>203</v>
      </c>
      <c r="R31" s="2" t="s">
        <v>37</v>
      </c>
      <c r="S31" s="9" t="s">
        <v>254</v>
      </c>
      <c r="T31" s="2">
        <f t="shared" si="0"/>
        <v>23</v>
      </c>
      <c r="U31" s="2">
        <f t="shared" si="1"/>
        <v>36</v>
      </c>
      <c r="V31" t="str">
        <f t="shared" si="2"/>
        <v>INSERT INTO SegActionMenuNav (SegActionId,MenuNavId) VALUES (23, 36)</v>
      </c>
    </row>
    <row r="32" spans="2:22" x14ac:dyDescent="0.25">
      <c r="B32" s="23">
        <v>37</v>
      </c>
      <c r="C32" s="23" t="s">
        <v>125</v>
      </c>
      <c r="D32" s="23" t="s">
        <v>125</v>
      </c>
      <c r="E32" s="23" t="s">
        <v>120</v>
      </c>
      <c r="F32" s="23" t="s">
        <v>1</v>
      </c>
      <c r="G32" s="23" t="s">
        <v>77</v>
      </c>
      <c r="H32" s="23" t="s">
        <v>150</v>
      </c>
      <c r="I32" s="23">
        <v>16</v>
      </c>
      <c r="J32" s="23">
        <v>0</v>
      </c>
      <c r="K32" s="23">
        <v>1</v>
      </c>
      <c r="L32" s="23">
        <v>1</v>
      </c>
      <c r="M32" s="23" t="s">
        <v>37</v>
      </c>
      <c r="N32" s="35"/>
      <c r="O32" s="23">
        <v>20</v>
      </c>
      <c r="P32" s="23" t="s">
        <v>125</v>
      </c>
      <c r="Q32" s="23" t="s">
        <v>197</v>
      </c>
      <c r="R32" s="23" t="s">
        <v>37</v>
      </c>
      <c r="S32" s="9" t="s">
        <v>254</v>
      </c>
      <c r="T32" s="2">
        <f t="shared" si="0"/>
        <v>20</v>
      </c>
      <c r="U32" s="2">
        <f t="shared" si="1"/>
        <v>37</v>
      </c>
      <c r="V32" t="str">
        <f t="shared" si="2"/>
        <v>INSERT INTO SegActionMenuNav (SegActionId,MenuNavId) VALUES (20, 37)</v>
      </c>
    </row>
    <row r="33" spans="2:22" x14ac:dyDescent="0.25">
      <c r="B33" s="23">
        <v>38</v>
      </c>
      <c r="C33" s="23" t="s">
        <v>126</v>
      </c>
      <c r="D33" s="23" t="s">
        <v>126</v>
      </c>
      <c r="E33" s="23" t="s">
        <v>121</v>
      </c>
      <c r="F33" s="23" t="s">
        <v>1</v>
      </c>
      <c r="G33" s="23" t="s">
        <v>77</v>
      </c>
      <c r="H33" s="23" t="s">
        <v>151</v>
      </c>
      <c r="I33" s="23">
        <v>16</v>
      </c>
      <c r="J33" s="23">
        <v>0</v>
      </c>
      <c r="K33" s="23">
        <v>2</v>
      </c>
      <c r="L33" s="23">
        <v>1</v>
      </c>
      <c r="M33" s="23" t="s">
        <v>37</v>
      </c>
      <c r="N33" s="35"/>
      <c r="O33" s="23">
        <v>16</v>
      </c>
      <c r="P33" s="23" t="s">
        <v>191</v>
      </c>
      <c r="Q33" s="23" t="s">
        <v>192</v>
      </c>
      <c r="R33" s="23" t="s">
        <v>37</v>
      </c>
      <c r="S33" s="9" t="s">
        <v>254</v>
      </c>
      <c r="T33" s="2">
        <f t="shared" si="0"/>
        <v>16</v>
      </c>
      <c r="U33" s="2">
        <f t="shared" si="1"/>
        <v>38</v>
      </c>
      <c r="V33" t="str">
        <f t="shared" si="2"/>
        <v>INSERT INTO SegActionMenuNav (SegActionId,MenuNavId) VALUES (16, 38)</v>
      </c>
    </row>
    <row r="34" spans="2:22" x14ac:dyDescent="0.25">
      <c r="B34" s="23">
        <v>39</v>
      </c>
      <c r="C34" s="23" t="s">
        <v>127</v>
      </c>
      <c r="D34" s="23" t="s">
        <v>127</v>
      </c>
      <c r="E34" s="23" t="s">
        <v>122</v>
      </c>
      <c r="F34" s="23" t="s">
        <v>1</v>
      </c>
      <c r="G34" s="23" t="s">
        <v>77</v>
      </c>
      <c r="H34" s="23" t="s">
        <v>152</v>
      </c>
      <c r="I34" s="23">
        <v>16</v>
      </c>
      <c r="J34" s="23">
        <v>0</v>
      </c>
      <c r="K34" s="23">
        <v>3</v>
      </c>
      <c r="L34" s="23">
        <v>0</v>
      </c>
      <c r="M34" s="23" t="s">
        <v>37</v>
      </c>
      <c r="N34" s="35"/>
      <c r="O34" s="23">
        <v>17</v>
      </c>
      <c r="P34" s="23" t="s">
        <v>127</v>
      </c>
      <c r="Q34" s="23" t="s">
        <v>193</v>
      </c>
      <c r="R34" s="23" t="s">
        <v>37</v>
      </c>
      <c r="S34" s="9" t="s">
        <v>254</v>
      </c>
      <c r="T34" s="2">
        <f t="shared" si="0"/>
        <v>17</v>
      </c>
      <c r="U34" s="2">
        <f t="shared" si="1"/>
        <v>39</v>
      </c>
      <c r="V34" t="str">
        <f t="shared" si="2"/>
        <v>INSERT INTO SegActionMenuNav (SegActionId,MenuNavId) VALUES (17, 39)</v>
      </c>
    </row>
    <row r="35" spans="2:22" x14ac:dyDescent="0.25">
      <c r="B35" s="23">
        <v>40</v>
      </c>
      <c r="C35" s="23" t="s">
        <v>128</v>
      </c>
      <c r="D35" s="23" t="s">
        <v>128</v>
      </c>
      <c r="E35" s="23" t="s">
        <v>123</v>
      </c>
      <c r="F35" s="23" t="s">
        <v>1</v>
      </c>
      <c r="G35" s="23" t="s">
        <v>77</v>
      </c>
      <c r="H35" s="23" t="s">
        <v>153</v>
      </c>
      <c r="I35" s="23">
        <v>16</v>
      </c>
      <c r="J35" s="23">
        <v>0</v>
      </c>
      <c r="K35" s="23">
        <v>4</v>
      </c>
      <c r="L35" s="23">
        <v>0</v>
      </c>
      <c r="M35" s="23" t="s">
        <v>37</v>
      </c>
      <c r="N35" s="35"/>
      <c r="O35" s="23">
        <v>19</v>
      </c>
      <c r="P35" s="23" t="s">
        <v>195</v>
      </c>
      <c r="Q35" s="23" t="s">
        <v>196</v>
      </c>
      <c r="R35" s="23" t="s">
        <v>37</v>
      </c>
      <c r="S35" s="9" t="s">
        <v>254</v>
      </c>
      <c r="T35" s="2">
        <f t="shared" si="0"/>
        <v>19</v>
      </c>
      <c r="U35" s="2">
        <f t="shared" si="1"/>
        <v>40</v>
      </c>
      <c r="V35" t="str">
        <f t="shared" si="2"/>
        <v>INSERT INTO SegActionMenuNav (SegActionId,MenuNavId) VALUES (19, 40)</v>
      </c>
    </row>
    <row r="36" spans="2:22" x14ac:dyDescent="0.25">
      <c r="B36" s="23">
        <v>41</v>
      </c>
      <c r="C36" s="23" t="s">
        <v>129</v>
      </c>
      <c r="D36" s="23" t="s">
        <v>129</v>
      </c>
      <c r="E36" s="23" t="s">
        <v>124</v>
      </c>
      <c r="F36" s="23" t="s">
        <v>1</v>
      </c>
      <c r="G36" s="23" t="s">
        <v>77</v>
      </c>
      <c r="H36" s="23" t="s">
        <v>154</v>
      </c>
      <c r="I36" s="23">
        <v>16</v>
      </c>
      <c r="J36" s="23">
        <v>0</v>
      </c>
      <c r="K36" s="23">
        <v>5</v>
      </c>
      <c r="L36" s="23">
        <v>0</v>
      </c>
      <c r="M36" s="23" t="s">
        <v>37</v>
      </c>
      <c r="N36" s="35"/>
      <c r="O36" s="23">
        <v>18</v>
      </c>
      <c r="P36" s="23" t="s">
        <v>129</v>
      </c>
      <c r="Q36" s="23" t="s">
        <v>194</v>
      </c>
      <c r="R36" s="23" t="s">
        <v>37</v>
      </c>
      <c r="S36" s="9" t="s">
        <v>254</v>
      </c>
      <c r="T36" s="2">
        <f t="shared" si="0"/>
        <v>18</v>
      </c>
      <c r="U36" s="2">
        <f t="shared" si="1"/>
        <v>41</v>
      </c>
      <c r="V36" t="str">
        <f t="shared" si="2"/>
        <v>INSERT INTO SegActionMenuNav (SegActionId,MenuNavId) VALUES (18, 41)</v>
      </c>
    </row>
    <row r="37" spans="2:22" x14ac:dyDescent="0.25">
      <c r="B37">
        <v>42</v>
      </c>
      <c r="C37" t="s">
        <v>304</v>
      </c>
      <c r="D37" t="s">
        <v>305</v>
      </c>
      <c r="E37" t="s">
        <v>306</v>
      </c>
      <c r="F37" t="s">
        <v>211</v>
      </c>
      <c r="G37" t="s">
        <v>67</v>
      </c>
      <c r="H37" t="s">
        <v>303</v>
      </c>
      <c r="I37" t="s">
        <v>211</v>
      </c>
      <c r="J37">
        <v>0</v>
      </c>
      <c r="K37">
        <v>97</v>
      </c>
      <c r="L37">
        <v>1</v>
      </c>
      <c r="M37" t="s">
        <v>37</v>
      </c>
      <c r="O37">
        <v>60</v>
      </c>
      <c r="P37" t="s">
        <v>308</v>
      </c>
      <c r="Q37" t="s">
        <v>309</v>
      </c>
      <c r="R37" t="s">
        <v>37</v>
      </c>
      <c r="S37" s="9" t="s">
        <v>254</v>
      </c>
      <c r="T37" s="2">
        <f t="shared" ref="T37" si="3">O37</f>
        <v>60</v>
      </c>
      <c r="U37" s="2">
        <f t="shared" ref="U37" si="4">B37</f>
        <v>42</v>
      </c>
      <c r="V37" t="str">
        <f t="shared" si="2"/>
        <v>INSERT INTO SegActionMenuNav (SegActionId,MenuNavId) VALUES (60, 42)</v>
      </c>
    </row>
    <row r="39" spans="2:22" x14ac:dyDescent="0.25">
      <c r="B39" s="43">
        <v>44</v>
      </c>
      <c r="C39" s="43" t="s">
        <v>383</v>
      </c>
      <c r="D39" s="43" t="s">
        <v>383</v>
      </c>
      <c r="E39" s="43" t="s">
        <v>415</v>
      </c>
      <c r="F39" s="43" t="s">
        <v>27</v>
      </c>
      <c r="G39" s="43" t="s">
        <v>27</v>
      </c>
      <c r="H39" s="45" t="s">
        <v>424</v>
      </c>
      <c r="O39">
        <v>62</v>
      </c>
      <c r="P39" t="s">
        <v>397</v>
      </c>
      <c r="Q39" t="s">
        <v>398</v>
      </c>
      <c r="S39" s="9" t="s">
        <v>254</v>
      </c>
      <c r="T39" s="2">
        <f t="shared" ref="T39" si="5">O39</f>
        <v>62</v>
      </c>
      <c r="U39" s="2">
        <f t="shared" ref="U39" si="6">B39</f>
        <v>44</v>
      </c>
      <c r="V39" t="str">
        <f t="shared" si="2"/>
        <v>INSERT INTO SegActionMenuNav (SegActionId,MenuNavId) VALUES (62, 44)</v>
      </c>
    </row>
    <row r="40" spans="2:22" x14ac:dyDescent="0.25">
      <c r="B40" s="43">
        <v>45</v>
      </c>
      <c r="C40" s="43" t="s">
        <v>386</v>
      </c>
      <c r="D40" s="43" t="s">
        <v>386</v>
      </c>
      <c r="E40" s="43" t="s">
        <v>416</v>
      </c>
      <c r="F40" s="43" t="s">
        <v>27</v>
      </c>
      <c r="G40" s="43" t="s">
        <v>27</v>
      </c>
      <c r="H40" s="45" t="s">
        <v>425</v>
      </c>
      <c r="O40">
        <v>63</v>
      </c>
      <c r="P40" t="s">
        <v>399</v>
      </c>
      <c r="Q40" t="s">
        <v>400</v>
      </c>
      <c r="S40" s="9" t="s">
        <v>254</v>
      </c>
      <c r="T40" s="2">
        <f t="shared" ref="T40:T47" si="7">O40</f>
        <v>63</v>
      </c>
      <c r="U40" s="2">
        <f t="shared" ref="U40:U47" si="8">B40</f>
        <v>45</v>
      </c>
      <c r="V40" t="str">
        <f t="shared" si="2"/>
        <v>INSERT INTO SegActionMenuNav (SegActionId,MenuNavId) VALUES (63, 45)</v>
      </c>
    </row>
    <row r="41" spans="2:22" x14ac:dyDescent="0.25">
      <c r="B41" s="43">
        <v>46</v>
      </c>
      <c r="C41" s="43" t="s">
        <v>390</v>
      </c>
      <c r="D41" s="43" t="s">
        <v>390</v>
      </c>
      <c r="E41" s="43" t="s">
        <v>417</v>
      </c>
      <c r="F41" s="43" t="s">
        <v>27</v>
      </c>
      <c r="G41" s="43" t="s">
        <v>27</v>
      </c>
      <c r="H41" s="45" t="s">
        <v>426</v>
      </c>
      <c r="O41">
        <v>64</v>
      </c>
      <c r="P41" t="s">
        <v>401</v>
      </c>
      <c r="Q41" t="s">
        <v>402</v>
      </c>
      <c r="S41" s="9" t="s">
        <v>254</v>
      </c>
      <c r="T41" s="2">
        <f t="shared" si="7"/>
        <v>64</v>
      </c>
      <c r="U41" s="2">
        <f t="shared" si="8"/>
        <v>46</v>
      </c>
      <c r="V41" t="str">
        <f t="shared" si="2"/>
        <v>INSERT INTO SegActionMenuNav (SegActionId,MenuNavId) VALUES (64, 46)</v>
      </c>
    </row>
    <row r="42" spans="2:22" x14ac:dyDescent="0.25">
      <c r="B42" s="43">
        <v>47</v>
      </c>
      <c r="C42" s="43" t="s">
        <v>387</v>
      </c>
      <c r="D42" s="43" t="s">
        <v>387</v>
      </c>
      <c r="E42" s="43" t="s">
        <v>418</v>
      </c>
      <c r="F42" s="43" t="s">
        <v>27</v>
      </c>
      <c r="G42" s="43" t="s">
        <v>27</v>
      </c>
      <c r="H42" s="45" t="s">
        <v>427</v>
      </c>
      <c r="O42">
        <v>65</v>
      </c>
      <c r="P42" t="s">
        <v>403</v>
      </c>
      <c r="Q42" t="s">
        <v>404</v>
      </c>
      <c r="S42" s="9" t="s">
        <v>254</v>
      </c>
      <c r="T42" s="2">
        <f t="shared" si="7"/>
        <v>65</v>
      </c>
      <c r="U42" s="2">
        <f t="shared" si="8"/>
        <v>47</v>
      </c>
      <c r="V42" t="str">
        <f t="shared" si="2"/>
        <v>INSERT INTO SegActionMenuNav (SegActionId,MenuNavId) VALUES (65, 47)</v>
      </c>
    </row>
    <row r="43" spans="2:22" x14ac:dyDescent="0.25">
      <c r="B43" s="43">
        <v>48</v>
      </c>
      <c r="C43" s="43" t="s">
        <v>391</v>
      </c>
      <c r="D43" s="43" t="s">
        <v>391</v>
      </c>
      <c r="E43" s="43" t="s">
        <v>419</v>
      </c>
      <c r="F43" s="43" t="s">
        <v>27</v>
      </c>
      <c r="G43" s="43" t="s">
        <v>27</v>
      </c>
      <c r="H43" s="45" t="s">
        <v>428</v>
      </c>
      <c r="O43">
        <v>66</v>
      </c>
      <c r="P43" t="s">
        <v>405</v>
      </c>
      <c r="Q43" t="s">
        <v>406</v>
      </c>
      <c r="S43" s="9" t="s">
        <v>254</v>
      </c>
      <c r="T43" s="2">
        <f t="shared" si="7"/>
        <v>66</v>
      </c>
      <c r="U43" s="2">
        <f t="shared" si="8"/>
        <v>48</v>
      </c>
      <c r="V43" t="str">
        <f t="shared" si="2"/>
        <v>INSERT INTO SegActionMenuNav (SegActionId,MenuNavId) VALUES (66, 48)</v>
      </c>
    </row>
    <row r="44" spans="2:22" x14ac:dyDescent="0.25">
      <c r="B44" s="43">
        <v>49</v>
      </c>
      <c r="C44" s="43" t="s">
        <v>388</v>
      </c>
      <c r="D44" s="43" t="s">
        <v>388</v>
      </c>
      <c r="E44" s="43" t="s">
        <v>420</v>
      </c>
      <c r="F44" s="43" t="s">
        <v>27</v>
      </c>
      <c r="G44" s="43" t="s">
        <v>27</v>
      </c>
      <c r="H44" s="45" t="s">
        <v>429</v>
      </c>
      <c r="O44">
        <v>67</v>
      </c>
      <c r="P44" t="s">
        <v>407</v>
      </c>
      <c r="Q44" t="s">
        <v>408</v>
      </c>
      <c r="S44" s="9" t="s">
        <v>254</v>
      </c>
      <c r="T44" s="2">
        <f t="shared" si="7"/>
        <v>67</v>
      </c>
      <c r="U44" s="2">
        <f t="shared" si="8"/>
        <v>49</v>
      </c>
      <c r="V44" t="str">
        <f t="shared" si="2"/>
        <v>INSERT INTO SegActionMenuNav (SegActionId,MenuNavId) VALUES (67, 49)</v>
      </c>
    </row>
    <row r="45" spans="2:22" x14ac:dyDescent="0.25">
      <c r="B45" s="43">
        <v>50</v>
      </c>
      <c r="C45" s="43" t="s">
        <v>392</v>
      </c>
      <c r="D45" s="43" t="s">
        <v>392</v>
      </c>
      <c r="E45" s="43" t="s">
        <v>421</v>
      </c>
      <c r="F45" s="43" t="s">
        <v>27</v>
      </c>
      <c r="G45" s="43" t="s">
        <v>27</v>
      </c>
      <c r="H45" s="45" t="s">
        <v>430</v>
      </c>
      <c r="O45">
        <v>68</v>
      </c>
      <c r="P45" t="s">
        <v>409</v>
      </c>
      <c r="Q45" t="s">
        <v>410</v>
      </c>
      <c r="S45" s="9" t="s">
        <v>254</v>
      </c>
      <c r="T45" s="2">
        <f t="shared" si="7"/>
        <v>68</v>
      </c>
      <c r="U45" s="2">
        <f t="shared" si="8"/>
        <v>50</v>
      </c>
      <c r="V45" t="str">
        <f t="shared" si="2"/>
        <v>INSERT INTO SegActionMenuNav (SegActionId,MenuNavId) VALUES (68, 50)</v>
      </c>
    </row>
    <row r="46" spans="2:22" x14ac:dyDescent="0.25">
      <c r="B46" s="43">
        <v>51</v>
      </c>
      <c r="C46" s="43" t="s">
        <v>393</v>
      </c>
      <c r="D46" s="43" t="s">
        <v>393</v>
      </c>
      <c r="E46" s="43" t="s">
        <v>422</v>
      </c>
      <c r="F46" s="43" t="s">
        <v>27</v>
      </c>
      <c r="G46" s="43" t="s">
        <v>27</v>
      </c>
      <c r="H46" s="45" t="s">
        <v>431</v>
      </c>
      <c r="O46">
        <v>69</v>
      </c>
      <c r="P46" t="s">
        <v>411</v>
      </c>
      <c r="Q46" t="s">
        <v>412</v>
      </c>
      <c r="S46" s="9" t="s">
        <v>254</v>
      </c>
      <c r="T46" s="2">
        <f t="shared" si="7"/>
        <v>69</v>
      </c>
      <c r="U46" s="2">
        <f t="shared" si="8"/>
        <v>51</v>
      </c>
      <c r="V46" t="str">
        <f t="shared" si="2"/>
        <v>INSERT INTO SegActionMenuNav (SegActionId,MenuNavId) VALUES (69, 51)</v>
      </c>
    </row>
    <row r="47" spans="2:22" x14ac:dyDescent="0.25">
      <c r="B47" s="43">
        <v>52</v>
      </c>
      <c r="C47" s="43" t="s">
        <v>394</v>
      </c>
      <c r="D47" s="43" t="s">
        <v>394</v>
      </c>
      <c r="E47" s="43" t="s">
        <v>423</v>
      </c>
      <c r="F47" s="43" t="s">
        <v>27</v>
      </c>
      <c r="G47" s="43" t="s">
        <v>27</v>
      </c>
      <c r="H47" s="45" t="s">
        <v>432</v>
      </c>
      <c r="O47">
        <v>70</v>
      </c>
      <c r="P47" t="s">
        <v>413</v>
      </c>
      <c r="Q47" t="s">
        <v>414</v>
      </c>
      <c r="S47" s="9" t="s">
        <v>254</v>
      </c>
      <c r="T47" s="2">
        <f t="shared" si="7"/>
        <v>70</v>
      </c>
      <c r="U47" s="2">
        <f t="shared" si="8"/>
        <v>52</v>
      </c>
      <c r="V47" t="str">
        <f t="shared" si="2"/>
        <v>INSERT INTO SegActionMenuNav (SegActionId,MenuNavId) VALUES (70, 52)</v>
      </c>
    </row>
    <row r="49" spans="15:25" x14ac:dyDescent="0.25">
      <c r="O49" s="8">
        <v>2071</v>
      </c>
      <c r="P49" s="8"/>
      <c r="Q49" s="8"/>
      <c r="R49" s="8"/>
      <c r="S49" s="8" t="s">
        <v>254</v>
      </c>
      <c r="T49" s="8">
        <f t="shared" ref="T49" si="9">O49</f>
        <v>2071</v>
      </c>
      <c r="U49">
        <v>54</v>
      </c>
      <c r="V49" s="113" t="str">
        <f t="shared" si="2"/>
        <v>INSERT INTO SegActionMenuNav (SegActionId,MenuNavId) VALUES (2071, 54)</v>
      </c>
      <c r="W49" s="8"/>
      <c r="X49" s="8"/>
      <c r="Y49" s="8"/>
    </row>
    <row r="50" spans="15:25" x14ac:dyDescent="0.25">
      <c r="O50" s="8">
        <v>2072</v>
      </c>
      <c r="P50" s="8"/>
      <c r="Q50" s="8"/>
      <c r="R50" s="8"/>
      <c r="S50" s="8" t="s">
        <v>254</v>
      </c>
      <c r="T50" s="8">
        <f t="shared" ref="T50:T58" si="10">O50</f>
        <v>2072</v>
      </c>
      <c r="U50">
        <v>55</v>
      </c>
      <c r="V50" s="8" t="str">
        <f t="shared" si="2"/>
        <v>INSERT INTO SegActionMenuNav (SegActionId,MenuNavId) VALUES (2072, 55)</v>
      </c>
      <c r="W50" s="8"/>
      <c r="X50" s="8"/>
      <c r="Y50" s="8"/>
    </row>
    <row r="51" spans="15:25" x14ac:dyDescent="0.25">
      <c r="O51" s="8">
        <v>2073</v>
      </c>
      <c r="P51" s="8"/>
      <c r="Q51" s="8"/>
      <c r="R51" s="8"/>
      <c r="S51" s="8" t="s">
        <v>254</v>
      </c>
      <c r="T51" s="8">
        <f t="shared" si="10"/>
        <v>2073</v>
      </c>
      <c r="U51">
        <v>56</v>
      </c>
      <c r="V51" s="8" t="str">
        <f t="shared" si="2"/>
        <v>INSERT INTO SegActionMenuNav (SegActionId,MenuNavId) VALUES (2073, 56)</v>
      </c>
      <c r="W51" s="8"/>
      <c r="X51" s="8"/>
      <c r="Y51" s="8"/>
    </row>
    <row r="52" spans="15:25" x14ac:dyDescent="0.25">
      <c r="O52" s="8">
        <v>2074</v>
      </c>
      <c r="P52" s="8"/>
      <c r="Q52" s="8"/>
      <c r="R52" s="8"/>
      <c r="S52" s="8" t="s">
        <v>254</v>
      </c>
      <c r="T52" s="8">
        <f t="shared" si="10"/>
        <v>2074</v>
      </c>
      <c r="U52">
        <v>57</v>
      </c>
      <c r="V52" s="8" t="str">
        <f t="shared" si="2"/>
        <v>INSERT INTO SegActionMenuNav (SegActionId,MenuNavId) VALUES (2074, 57)</v>
      </c>
      <c r="W52" s="8"/>
      <c r="X52" s="8"/>
      <c r="Y52" s="8"/>
    </row>
    <row r="53" spans="15:25" x14ac:dyDescent="0.25">
      <c r="O53" s="8">
        <v>2075</v>
      </c>
      <c r="P53" s="8"/>
      <c r="Q53" s="8"/>
      <c r="R53" s="8"/>
      <c r="S53" s="8" t="s">
        <v>254</v>
      </c>
      <c r="T53" s="8">
        <f t="shared" si="10"/>
        <v>2075</v>
      </c>
      <c r="U53">
        <v>58</v>
      </c>
      <c r="V53" s="8" t="str">
        <f t="shared" si="2"/>
        <v>INSERT INTO SegActionMenuNav (SegActionId,MenuNavId) VALUES (2075, 58)</v>
      </c>
      <c r="W53" s="8"/>
      <c r="X53" s="8"/>
      <c r="Y53" s="8"/>
    </row>
    <row r="54" spans="15:25" x14ac:dyDescent="0.25">
      <c r="O54" s="8">
        <v>2076</v>
      </c>
      <c r="P54" s="8"/>
      <c r="Q54" s="8"/>
      <c r="R54" s="8"/>
      <c r="S54" s="8" t="s">
        <v>254</v>
      </c>
      <c r="T54" s="8">
        <f t="shared" si="10"/>
        <v>2076</v>
      </c>
      <c r="U54">
        <v>59</v>
      </c>
      <c r="V54" s="8" t="str">
        <f t="shared" si="2"/>
        <v>INSERT INTO SegActionMenuNav (SegActionId,MenuNavId) VALUES (2076, 59)</v>
      </c>
      <c r="W54" s="8"/>
      <c r="X54" s="8"/>
      <c r="Y54" s="8"/>
    </row>
    <row r="55" spans="15:25" x14ac:dyDescent="0.25">
      <c r="O55" s="8">
        <v>2077</v>
      </c>
      <c r="P55" s="8"/>
      <c r="Q55" s="8"/>
      <c r="R55" s="8"/>
      <c r="S55" s="8" t="s">
        <v>254</v>
      </c>
      <c r="T55" s="8">
        <f t="shared" si="10"/>
        <v>2077</v>
      </c>
      <c r="U55">
        <v>60</v>
      </c>
      <c r="V55" s="8" t="str">
        <f t="shared" si="2"/>
        <v>INSERT INTO SegActionMenuNav (SegActionId,MenuNavId) VALUES (2077, 60)</v>
      </c>
      <c r="W55" s="8"/>
      <c r="X55" s="8"/>
      <c r="Y55" s="8"/>
    </row>
    <row r="56" spans="15:25" x14ac:dyDescent="0.25">
      <c r="O56" s="8">
        <v>2078</v>
      </c>
      <c r="P56" s="8"/>
      <c r="Q56" s="8"/>
      <c r="R56" s="8"/>
      <c r="S56" s="8" t="s">
        <v>254</v>
      </c>
      <c r="T56" s="8">
        <f t="shared" si="10"/>
        <v>2078</v>
      </c>
      <c r="U56">
        <v>61</v>
      </c>
      <c r="V56" s="8" t="str">
        <f t="shared" si="2"/>
        <v>INSERT INTO SegActionMenuNav (SegActionId,MenuNavId) VALUES (2078, 61)</v>
      </c>
      <c r="W56" s="8"/>
      <c r="X56" s="8"/>
      <c r="Y56" s="8"/>
    </row>
    <row r="57" spans="15:25" x14ac:dyDescent="0.25">
      <c r="O57" s="8">
        <v>2079</v>
      </c>
      <c r="P57" s="8"/>
      <c r="Q57" s="8"/>
      <c r="R57" s="8"/>
      <c r="S57" s="8" t="s">
        <v>254</v>
      </c>
      <c r="T57" s="8">
        <f t="shared" si="10"/>
        <v>2079</v>
      </c>
      <c r="U57">
        <v>62</v>
      </c>
      <c r="V57" s="8" t="str">
        <f t="shared" si="2"/>
        <v>INSERT INTO SegActionMenuNav (SegActionId,MenuNavId) VALUES (2079, 62)</v>
      </c>
      <c r="W57" s="8"/>
      <c r="X57" s="8"/>
      <c r="Y57" s="8"/>
    </row>
    <row r="58" spans="15:25" x14ac:dyDescent="0.25">
      <c r="O58" s="8">
        <v>2080</v>
      </c>
      <c r="P58" s="8"/>
      <c r="Q58" s="8"/>
      <c r="R58" s="8"/>
      <c r="S58" s="8" t="s">
        <v>254</v>
      </c>
      <c r="T58" s="8">
        <f t="shared" si="10"/>
        <v>2080</v>
      </c>
      <c r="U58">
        <v>63</v>
      </c>
      <c r="V58" s="8" t="str">
        <f t="shared" si="2"/>
        <v>INSERT INTO SegActionMenuNav (SegActionId,MenuNavId) VALUES (2080, 63)</v>
      </c>
      <c r="W58" s="8"/>
      <c r="X58" s="8"/>
      <c r="Y58" s="8"/>
    </row>
    <row r="62" spans="15:25" x14ac:dyDescent="0.25">
      <c r="O62">
        <v>2085</v>
      </c>
      <c r="S62" s="8" t="s">
        <v>254</v>
      </c>
      <c r="T62" s="8">
        <f t="shared" ref="T62:T74" si="11">O62</f>
        <v>2085</v>
      </c>
      <c r="U62">
        <v>71</v>
      </c>
      <c r="V62" s="8" t="str">
        <f t="shared" ref="V62:V74" si="12">S62&amp;T62&amp;", "&amp;U62&amp;")"</f>
        <v>INSERT INTO SegActionMenuNav (SegActionId,MenuNavId) VALUES (2085, 71)</v>
      </c>
    </row>
    <row r="63" spans="15:25" x14ac:dyDescent="0.25">
      <c r="O63">
        <v>2088</v>
      </c>
      <c r="S63" s="8" t="s">
        <v>254</v>
      </c>
      <c r="T63" s="8">
        <f t="shared" si="11"/>
        <v>2088</v>
      </c>
      <c r="U63">
        <v>72</v>
      </c>
      <c r="V63" s="8" t="str">
        <f t="shared" si="12"/>
        <v>INSERT INTO SegActionMenuNav (SegActionId,MenuNavId) VALUES (2088, 72)</v>
      </c>
    </row>
    <row r="64" spans="15:25" x14ac:dyDescent="0.25">
      <c r="O64">
        <v>2089</v>
      </c>
      <c r="S64" s="8" t="s">
        <v>254</v>
      </c>
      <c r="T64" s="8">
        <f t="shared" si="11"/>
        <v>2089</v>
      </c>
      <c r="U64">
        <v>73</v>
      </c>
      <c r="V64" s="8" t="str">
        <f t="shared" si="12"/>
        <v>INSERT INTO SegActionMenuNav (SegActionId,MenuNavId) VALUES (2089, 73)</v>
      </c>
    </row>
    <row r="65" spans="1:22" x14ac:dyDescent="0.25">
      <c r="O65">
        <v>2090</v>
      </c>
      <c r="S65" s="8" t="s">
        <v>254</v>
      </c>
      <c r="T65" s="8">
        <f t="shared" si="11"/>
        <v>2090</v>
      </c>
      <c r="U65">
        <v>74</v>
      </c>
      <c r="V65" s="8" t="str">
        <f t="shared" si="12"/>
        <v>INSERT INTO SegActionMenuNav (SegActionId,MenuNavId) VALUES (2090, 74)</v>
      </c>
    </row>
    <row r="66" spans="1:22" x14ac:dyDescent="0.25">
      <c r="S66" s="8" t="s">
        <v>254</v>
      </c>
      <c r="T66" s="8">
        <f t="shared" si="11"/>
        <v>0</v>
      </c>
      <c r="U66">
        <v>75</v>
      </c>
      <c r="V66" s="8" t="str">
        <f t="shared" si="12"/>
        <v>INSERT INTO SegActionMenuNav (SegActionId,MenuNavId) VALUES (0, 75)</v>
      </c>
    </row>
    <row r="67" spans="1:22" x14ac:dyDescent="0.25">
      <c r="O67" s="122">
        <v>2102</v>
      </c>
      <c r="P67" s="122" t="s">
        <v>1194</v>
      </c>
      <c r="Q67" s="122" t="s">
        <v>1038</v>
      </c>
      <c r="T67" s="8">
        <f>O67</f>
        <v>2102</v>
      </c>
    </row>
    <row r="68" spans="1:22" ht="15.75" customHeight="1" x14ac:dyDescent="0.25">
      <c r="A68" s="149"/>
      <c r="B68" s="150">
        <v>76</v>
      </c>
      <c r="C68" s="150" t="s">
        <v>1205</v>
      </c>
      <c r="D68" s="150" t="s">
        <v>1063</v>
      </c>
      <c r="E68" s="150" t="s">
        <v>42</v>
      </c>
      <c r="F68" s="150" t="s">
        <v>1</v>
      </c>
      <c r="G68" s="150" t="s">
        <v>1064</v>
      </c>
      <c r="H68" s="150" t="s">
        <v>1038</v>
      </c>
      <c r="I68" s="150" t="s">
        <v>211</v>
      </c>
      <c r="J68" s="149"/>
      <c r="K68" s="149"/>
      <c r="L68" s="149"/>
      <c r="M68" s="149"/>
      <c r="N68" s="149"/>
      <c r="O68" s="122">
        <v>2104</v>
      </c>
      <c r="P68" s="122" t="s">
        <v>1293</v>
      </c>
      <c r="Q68" s="122" t="s">
        <v>1038</v>
      </c>
      <c r="R68" s="149"/>
      <c r="S68" s="47" t="s">
        <v>254</v>
      </c>
      <c r="T68" s="8">
        <f>O68</f>
        <v>2104</v>
      </c>
      <c r="U68" s="149">
        <f>B68</f>
        <v>76</v>
      </c>
      <c r="V68" s="8" t="str">
        <f t="shared" si="12"/>
        <v>INSERT INTO SegActionMenuNav (SegActionId,MenuNavId) VALUES (2104, 76)</v>
      </c>
    </row>
    <row r="69" spans="1:22" ht="15.75" customHeight="1" x14ac:dyDescent="0.25">
      <c r="B69" s="122">
        <v>77</v>
      </c>
      <c r="C69" s="122" t="s">
        <v>1321</v>
      </c>
      <c r="D69" s="122" t="s">
        <v>1067</v>
      </c>
      <c r="E69" s="122" t="s">
        <v>42</v>
      </c>
      <c r="F69" s="122" t="s">
        <v>1</v>
      </c>
      <c r="G69" s="122" t="s">
        <v>1064</v>
      </c>
      <c r="H69" s="122" t="s">
        <v>1038</v>
      </c>
      <c r="I69" s="122" t="s">
        <v>211</v>
      </c>
      <c r="O69" s="150">
        <v>2103</v>
      </c>
      <c r="P69" s="150" t="s">
        <v>1292</v>
      </c>
      <c r="Q69" s="150" t="s">
        <v>1038</v>
      </c>
      <c r="S69" s="8" t="s">
        <v>254</v>
      </c>
      <c r="T69" s="8">
        <f t="shared" si="11"/>
        <v>2103</v>
      </c>
      <c r="U69" s="149">
        <f t="shared" ref="U69:U73" si="13">B69</f>
        <v>77</v>
      </c>
      <c r="V69" s="8" t="str">
        <f t="shared" si="12"/>
        <v>INSERT INTO SegActionMenuNav (SegActionId,MenuNavId) VALUES (2103, 77)</v>
      </c>
    </row>
    <row r="70" spans="1:22" ht="15.75" customHeight="1" x14ac:dyDescent="0.25">
      <c r="B70" s="122">
        <v>78</v>
      </c>
      <c r="C70" s="122" t="s">
        <v>1206</v>
      </c>
      <c r="D70" s="122" t="s">
        <v>1062</v>
      </c>
      <c r="E70" s="122" t="s">
        <v>42</v>
      </c>
      <c r="F70" s="122" t="s">
        <v>1</v>
      </c>
      <c r="G70" s="122" t="s">
        <v>1064</v>
      </c>
      <c r="H70" s="122" t="s">
        <v>1038</v>
      </c>
      <c r="I70" s="122" t="s">
        <v>211</v>
      </c>
      <c r="O70" s="147">
        <v>2117</v>
      </c>
      <c r="P70" s="147" t="s">
        <v>1298</v>
      </c>
      <c r="Q70" s="147" t="s">
        <v>1038</v>
      </c>
      <c r="S70" s="8" t="s">
        <v>254</v>
      </c>
      <c r="T70" s="8">
        <f t="shared" si="11"/>
        <v>2117</v>
      </c>
      <c r="U70" s="149">
        <f t="shared" si="13"/>
        <v>78</v>
      </c>
      <c r="V70" s="8" t="str">
        <f t="shared" si="12"/>
        <v>INSERT INTO SegActionMenuNav (SegActionId,MenuNavId) VALUES (2117, 78)</v>
      </c>
    </row>
    <row r="71" spans="1:22" ht="15.75" customHeight="1" x14ac:dyDescent="0.25">
      <c r="B71" s="122">
        <v>79</v>
      </c>
      <c r="C71" s="122" t="s">
        <v>1258</v>
      </c>
      <c r="D71" s="122" t="s">
        <v>32</v>
      </c>
      <c r="E71" s="122" t="s">
        <v>42</v>
      </c>
      <c r="F71" s="122" t="s">
        <v>1</v>
      </c>
      <c r="G71" s="122" t="s">
        <v>1259</v>
      </c>
      <c r="H71" s="122" t="s">
        <v>1038</v>
      </c>
      <c r="I71" s="122" t="s">
        <v>211</v>
      </c>
      <c r="O71" s="122">
        <v>2105</v>
      </c>
      <c r="P71" s="122" t="s">
        <v>1294</v>
      </c>
      <c r="Q71" s="122" t="s">
        <v>1038</v>
      </c>
      <c r="S71" s="8" t="s">
        <v>254</v>
      </c>
      <c r="T71" s="8">
        <f t="shared" si="11"/>
        <v>2105</v>
      </c>
      <c r="U71" s="149">
        <f t="shared" si="13"/>
        <v>79</v>
      </c>
      <c r="V71" s="8" t="str">
        <f t="shared" si="12"/>
        <v>INSERT INTO SegActionMenuNav (SegActionId,MenuNavId) VALUES (2105, 79)</v>
      </c>
    </row>
    <row r="72" spans="1:22" ht="15.75" customHeight="1" x14ac:dyDescent="0.25">
      <c r="B72" s="122">
        <v>80</v>
      </c>
      <c r="C72" s="122" t="s">
        <v>1263</v>
      </c>
      <c r="D72" s="122" t="s">
        <v>1065</v>
      </c>
      <c r="E72" s="122" t="s">
        <v>42</v>
      </c>
      <c r="F72" s="122" t="s">
        <v>1</v>
      </c>
      <c r="G72" s="122" t="s">
        <v>1064</v>
      </c>
      <c r="H72" s="122" t="s">
        <v>1038</v>
      </c>
      <c r="I72" s="122" t="s">
        <v>211</v>
      </c>
      <c r="O72" s="122">
        <v>2106</v>
      </c>
      <c r="P72" s="122" t="s">
        <v>1295</v>
      </c>
      <c r="Q72" s="122" t="s">
        <v>1038</v>
      </c>
      <c r="S72" s="8" t="s">
        <v>254</v>
      </c>
      <c r="T72" s="8">
        <f t="shared" si="11"/>
        <v>2106</v>
      </c>
      <c r="U72" s="149">
        <f t="shared" si="13"/>
        <v>80</v>
      </c>
      <c r="V72" s="8" t="str">
        <f t="shared" si="12"/>
        <v>INSERT INTO SegActionMenuNav (SegActionId,MenuNavId) VALUES (2106, 80)</v>
      </c>
    </row>
    <row r="73" spans="1:22" ht="15.75" customHeight="1" x14ac:dyDescent="0.25">
      <c r="B73" s="122">
        <v>81</v>
      </c>
      <c r="C73" s="122" t="s">
        <v>1261</v>
      </c>
      <c r="D73" s="122" t="s">
        <v>72</v>
      </c>
      <c r="E73" s="122" t="s">
        <v>42</v>
      </c>
      <c r="F73" s="122" t="s">
        <v>1</v>
      </c>
      <c r="G73" s="122" t="s">
        <v>1064</v>
      </c>
      <c r="H73" s="122" t="s">
        <v>1038</v>
      </c>
      <c r="I73" s="122" t="s">
        <v>211</v>
      </c>
      <c r="O73" s="122">
        <v>2107</v>
      </c>
      <c r="P73" s="122" t="s">
        <v>1296</v>
      </c>
      <c r="Q73" s="122" t="s">
        <v>1038</v>
      </c>
      <c r="S73" s="8" t="s">
        <v>254</v>
      </c>
      <c r="T73" s="8">
        <f t="shared" si="11"/>
        <v>2107</v>
      </c>
      <c r="U73" s="149">
        <f t="shared" si="13"/>
        <v>81</v>
      </c>
      <c r="V73" s="8" t="str">
        <f t="shared" si="12"/>
        <v>INSERT INTO SegActionMenuNav (SegActionId,MenuNavId) VALUES (2107, 81)</v>
      </c>
    </row>
    <row r="74" spans="1:22" x14ac:dyDescent="0.25">
      <c r="B74" s="48">
        <v>82</v>
      </c>
      <c r="C74" s="48" t="s">
        <v>1085</v>
      </c>
      <c r="D74" s="48" t="s">
        <v>72</v>
      </c>
      <c r="E74" s="48" t="s">
        <v>1068</v>
      </c>
      <c r="F74" s="48" t="s">
        <v>1</v>
      </c>
      <c r="G74" s="48" t="s">
        <v>1064</v>
      </c>
      <c r="H74" s="48" t="s">
        <v>1033</v>
      </c>
      <c r="O74" s="122"/>
      <c r="P74" s="122"/>
      <c r="Q74" s="122" t="s">
        <v>1038</v>
      </c>
      <c r="S74" s="8" t="s">
        <v>254</v>
      </c>
      <c r="T74" s="8">
        <f t="shared" si="11"/>
        <v>0</v>
      </c>
      <c r="U74">
        <f t="shared" ref="U74" si="14">B74</f>
        <v>82</v>
      </c>
      <c r="V74" s="8" t="str">
        <f t="shared" si="12"/>
        <v>INSERT INTO SegActionMenuNav (SegActionId,MenuNavId) VALUES (0, 82)</v>
      </c>
    </row>
    <row r="75" spans="1:22" x14ac:dyDescent="0.25">
      <c r="B75" s="48">
        <v>83</v>
      </c>
      <c r="C75" s="48" t="s">
        <v>529</v>
      </c>
      <c r="D75" s="48" t="s">
        <v>72</v>
      </c>
      <c r="E75" s="48" t="s">
        <v>1068</v>
      </c>
      <c r="F75" s="48" t="s">
        <v>1</v>
      </c>
      <c r="G75" s="48" t="s">
        <v>1064</v>
      </c>
      <c r="H75" s="48" t="s">
        <v>1033</v>
      </c>
      <c r="S75" s="8"/>
      <c r="T75" s="8"/>
    </row>
    <row r="76" spans="1:22" x14ac:dyDescent="0.25">
      <c r="B76" s="48">
        <v>84</v>
      </c>
      <c r="C76" s="48" t="s">
        <v>528</v>
      </c>
      <c r="D76" s="48" t="s">
        <v>72</v>
      </c>
      <c r="E76" s="48" t="s">
        <v>1068</v>
      </c>
      <c r="F76" s="48" t="s">
        <v>1</v>
      </c>
      <c r="G76" s="48" t="s">
        <v>1064</v>
      </c>
      <c r="H76" s="48" t="s">
        <v>1033</v>
      </c>
      <c r="S76" s="8"/>
      <c r="T76" s="8"/>
    </row>
    <row r="77" spans="1:22" x14ac:dyDescent="0.25">
      <c r="B77" s="48">
        <v>85</v>
      </c>
      <c r="C77" s="48" t="s">
        <v>1093</v>
      </c>
      <c r="D77" s="48" t="s">
        <v>72</v>
      </c>
      <c r="E77" s="48" t="s">
        <v>1068</v>
      </c>
      <c r="F77" s="48" t="s">
        <v>1</v>
      </c>
      <c r="G77" s="48" t="s">
        <v>1064</v>
      </c>
      <c r="H77" s="48" t="s">
        <v>1033</v>
      </c>
      <c r="S77" s="8"/>
      <c r="T77" s="8"/>
    </row>
    <row r="78" spans="1:22" x14ac:dyDescent="0.25">
      <c r="B78" s="19">
        <v>86</v>
      </c>
      <c r="C78" s="19" t="s">
        <v>1078</v>
      </c>
      <c r="D78" s="19" t="s">
        <v>1066</v>
      </c>
      <c r="E78" s="19" t="s">
        <v>1095</v>
      </c>
      <c r="F78" s="19" t="s">
        <v>1</v>
      </c>
      <c r="G78" s="19" t="s">
        <v>1064</v>
      </c>
      <c r="H78" s="19" t="s">
        <v>1152</v>
      </c>
      <c r="O78" s="120">
        <v>2092</v>
      </c>
      <c r="P78" s="120" t="s">
        <v>1168</v>
      </c>
      <c r="Q78" s="120" t="s">
        <v>1169</v>
      </c>
      <c r="S78" s="8" t="s">
        <v>254</v>
      </c>
      <c r="T78" s="8">
        <f>O78</f>
        <v>2092</v>
      </c>
      <c r="U78" s="43">
        <f>B78</f>
        <v>86</v>
      </c>
      <c r="V78" s="109" t="str">
        <f t="shared" ref="V78:V140" si="15">S78&amp;T78&amp;", "&amp;U78&amp;")"</f>
        <v>INSERT INTO SegActionMenuNav (SegActionId,MenuNavId) VALUES (2092, 86)</v>
      </c>
    </row>
    <row r="79" spans="1:22" x14ac:dyDescent="0.25">
      <c r="B79" s="19">
        <v>87</v>
      </c>
      <c r="C79" s="19" t="s">
        <v>1087</v>
      </c>
      <c r="D79" s="19" t="s">
        <v>1069</v>
      </c>
      <c r="E79" s="19" t="s">
        <v>1098</v>
      </c>
      <c r="F79" s="19" t="s">
        <v>1</v>
      </c>
      <c r="G79" s="19" t="s">
        <v>1064</v>
      </c>
      <c r="H79" s="19" t="s">
        <v>1152</v>
      </c>
      <c r="O79" s="120">
        <v>2092</v>
      </c>
      <c r="P79" s="120" t="s">
        <v>1168</v>
      </c>
      <c r="Q79" s="120" t="s">
        <v>1169</v>
      </c>
      <c r="S79" s="8" t="s">
        <v>254</v>
      </c>
      <c r="T79" s="8">
        <f t="shared" ref="T79:T128" si="16">O79</f>
        <v>2092</v>
      </c>
      <c r="U79" s="43">
        <f t="shared" ref="U79:U140" si="17">B79</f>
        <v>87</v>
      </c>
      <c r="V79" s="109" t="str">
        <f t="shared" si="15"/>
        <v>INSERT INTO SegActionMenuNav (SegActionId,MenuNavId) VALUES (2092, 87)</v>
      </c>
    </row>
    <row r="80" spans="1:22" x14ac:dyDescent="0.25">
      <c r="B80" s="19">
        <v>88</v>
      </c>
      <c r="C80" s="19" t="s">
        <v>1086</v>
      </c>
      <c r="D80" s="19" t="s">
        <v>1070</v>
      </c>
      <c r="E80" s="19" t="s">
        <v>1096</v>
      </c>
      <c r="F80" s="19" t="s">
        <v>1</v>
      </c>
      <c r="G80" s="19" t="s">
        <v>1064</v>
      </c>
      <c r="H80" s="19" t="s">
        <v>1152</v>
      </c>
      <c r="O80" s="120">
        <v>2092</v>
      </c>
      <c r="P80" s="120" t="s">
        <v>1168</v>
      </c>
      <c r="Q80" s="120" t="s">
        <v>1169</v>
      </c>
      <c r="S80" s="8" t="s">
        <v>254</v>
      </c>
      <c r="T80" s="8">
        <f t="shared" si="16"/>
        <v>2092</v>
      </c>
      <c r="U80" s="43">
        <f t="shared" si="17"/>
        <v>88</v>
      </c>
      <c r="V80" s="109" t="str">
        <f t="shared" si="15"/>
        <v>INSERT INTO SegActionMenuNav (SegActionId,MenuNavId) VALUES (2092, 88)</v>
      </c>
    </row>
    <row r="81" spans="1:22" x14ac:dyDescent="0.25">
      <c r="B81" s="19">
        <v>89</v>
      </c>
      <c r="C81" s="19" t="s">
        <v>1079</v>
      </c>
      <c r="D81" s="19" t="s">
        <v>1071</v>
      </c>
      <c r="E81" s="19" t="s">
        <v>1097</v>
      </c>
      <c r="F81" s="19" t="s">
        <v>1</v>
      </c>
      <c r="G81" s="19" t="s">
        <v>1064</v>
      </c>
      <c r="H81" s="19" t="s">
        <v>1152</v>
      </c>
      <c r="O81" s="120">
        <v>2092</v>
      </c>
      <c r="P81" s="120" t="s">
        <v>1168</v>
      </c>
      <c r="Q81" s="120" t="s">
        <v>1169</v>
      </c>
      <c r="S81" s="8" t="s">
        <v>254</v>
      </c>
      <c r="T81" s="8">
        <f t="shared" si="16"/>
        <v>2092</v>
      </c>
      <c r="U81" s="43">
        <f t="shared" si="17"/>
        <v>89</v>
      </c>
      <c r="V81" s="109" t="str">
        <f t="shared" si="15"/>
        <v>INSERT INTO SegActionMenuNav (SegActionId,MenuNavId) VALUES (2092, 89)</v>
      </c>
    </row>
    <row r="82" spans="1:22" x14ac:dyDescent="0.25">
      <c r="B82" s="19">
        <v>90</v>
      </c>
      <c r="C82" s="19" t="s">
        <v>1080</v>
      </c>
      <c r="D82" s="19" t="s">
        <v>1072</v>
      </c>
      <c r="E82" s="19" t="s">
        <v>1099</v>
      </c>
      <c r="F82" s="19" t="s">
        <v>1</v>
      </c>
      <c r="G82" s="19" t="s">
        <v>1064</v>
      </c>
      <c r="H82" s="19" t="s">
        <v>1152</v>
      </c>
      <c r="O82" s="120">
        <v>2092</v>
      </c>
      <c r="P82" s="120" t="s">
        <v>1168</v>
      </c>
      <c r="Q82" s="120" t="s">
        <v>1169</v>
      </c>
      <c r="S82" s="8" t="s">
        <v>254</v>
      </c>
      <c r="T82" s="8">
        <f t="shared" si="16"/>
        <v>2092</v>
      </c>
      <c r="U82" s="43">
        <f t="shared" si="17"/>
        <v>90</v>
      </c>
      <c r="V82" s="109" t="str">
        <f t="shared" si="15"/>
        <v>INSERT INTO SegActionMenuNav (SegActionId,MenuNavId) VALUES (2092, 90)</v>
      </c>
    </row>
    <row r="83" spans="1:22" x14ac:dyDescent="0.25">
      <c r="B83" s="19">
        <v>91</v>
      </c>
      <c r="C83" s="19" t="s">
        <v>1081</v>
      </c>
      <c r="D83" s="19" t="s">
        <v>1073</v>
      </c>
      <c r="E83" s="19" t="s">
        <v>1100</v>
      </c>
      <c r="F83" s="19" t="s">
        <v>1</v>
      </c>
      <c r="G83" s="19" t="s">
        <v>1064</v>
      </c>
      <c r="H83" s="19" t="s">
        <v>1152</v>
      </c>
      <c r="O83" s="120">
        <v>2092</v>
      </c>
      <c r="P83" s="120" t="s">
        <v>1168</v>
      </c>
      <c r="Q83" s="120" t="s">
        <v>1169</v>
      </c>
      <c r="S83" s="8" t="s">
        <v>254</v>
      </c>
      <c r="T83" s="8">
        <f t="shared" si="16"/>
        <v>2092</v>
      </c>
      <c r="U83" s="43">
        <f t="shared" si="17"/>
        <v>91</v>
      </c>
      <c r="V83" s="109" t="str">
        <f t="shared" si="15"/>
        <v>INSERT INTO SegActionMenuNav (SegActionId,MenuNavId) VALUES (2092, 91)</v>
      </c>
    </row>
    <row r="84" spans="1:22" x14ac:dyDescent="0.25">
      <c r="B84" s="19">
        <v>92</v>
      </c>
      <c r="C84" s="19" t="s">
        <v>532</v>
      </c>
      <c r="D84" s="19" t="s">
        <v>1074</v>
      </c>
      <c r="E84" s="19" t="s">
        <v>1101</v>
      </c>
      <c r="F84" s="19" t="s">
        <v>1</v>
      </c>
      <c r="G84" s="19" t="s">
        <v>1064</v>
      </c>
      <c r="H84" s="19" t="s">
        <v>1152</v>
      </c>
      <c r="O84" s="120">
        <v>2092</v>
      </c>
      <c r="P84" s="120" t="s">
        <v>1168</v>
      </c>
      <c r="Q84" s="120" t="s">
        <v>1169</v>
      </c>
      <c r="S84" s="8" t="s">
        <v>254</v>
      </c>
      <c r="T84" s="8">
        <f t="shared" si="16"/>
        <v>2092</v>
      </c>
      <c r="U84" s="43">
        <f t="shared" si="17"/>
        <v>92</v>
      </c>
      <c r="V84" s="109" t="str">
        <f t="shared" si="15"/>
        <v>INSERT INTO SegActionMenuNav (SegActionId,MenuNavId) VALUES (2092, 92)</v>
      </c>
    </row>
    <row r="85" spans="1:22" x14ac:dyDescent="0.25">
      <c r="B85" s="19">
        <v>93</v>
      </c>
      <c r="C85" s="19" t="s">
        <v>1082</v>
      </c>
      <c r="D85" s="19" t="s">
        <v>1075</v>
      </c>
      <c r="E85" s="19" t="s">
        <v>1102</v>
      </c>
      <c r="F85" s="19" t="s">
        <v>1</v>
      </c>
      <c r="G85" s="19" t="s">
        <v>1064</v>
      </c>
      <c r="H85" s="19" t="s">
        <v>1152</v>
      </c>
      <c r="O85" s="120">
        <v>2092</v>
      </c>
      <c r="P85" s="120" t="s">
        <v>1168</v>
      </c>
      <c r="Q85" s="120" t="s">
        <v>1169</v>
      </c>
      <c r="S85" s="8" t="s">
        <v>254</v>
      </c>
      <c r="T85" s="8">
        <f t="shared" si="16"/>
        <v>2092</v>
      </c>
      <c r="U85" s="43">
        <f t="shared" si="17"/>
        <v>93</v>
      </c>
      <c r="V85" s="109" t="str">
        <f t="shared" si="15"/>
        <v>INSERT INTO SegActionMenuNav (SegActionId,MenuNavId) VALUES (2092, 93)</v>
      </c>
    </row>
    <row r="86" spans="1:22" x14ac:dyDescent="0.25">
      <c r="B86" s="19">
        <v>94</v>
      </c>
      <c r="C86" s="19" t="s">
        <v>1083</v>
      </c>
      <c r="D86" s="19" t="s">
        <v>1076</v>
      </c>
      <c r="E86" s="19" t="s">
        <v>1103</v>
      </c>
      <c r="F86" s="19" t="s">
        <v>1</v>
      </c>
      <c r="G86" s="19" t="s">
        <v>1064</v>
      </c>
      <c r="H86" s="19" t="s">
        <v>1152</v>
      </c>
      <c r="O86" s="120">
        <v>2092</v>
      </c>
      <c r="P86" s="120" t="s">
        <v>1168</v>
      </c>
      <c r="Q86" s="120" t="s">
        <v>1169</v>
      </c>
      <c r="S86" s="8" t="s">
        <v>254</v>
      </c>
      <c r="T86" s="8">
        <f t="shared" si="16"/>
        <v>2092</v>
      </c>
      <c r="U86" s="43">
        <f t="shared" si="17"/>
        <v>94</v>
      </c>
      <c r="V86" s="109" t="str">
        <f t="shared" si="15"/>
        <v>INSERT INTO SegActionMenuNav (SegActionId,MenuNavId) VALUES (2092, 94)</v>
      </c>
    </row>
    <row r="87" spans="1:22" ht="15" customHeight="1" x14ac:dyDescent="0.25">
      <c r="B87" s="19">
        <v>95</v>
      </c>
      <c r="C87" s="19" t="s">
        <v>1084</v>
      </c>
      <c r="D87" s="19" t="s">
        <v>1077</v>
      </c>
      <c r="E87" s="19" t="s">
        <v>1104</v>
      </c>
      <c r="F87" s="19" t="s">
        <v>1</v>
      </c>
      <c r="G87" s="19" t="s">
        <v>1064</v>
      </c>
      <c r="H87" s="135" t="s">
        <v>1152</v>
      </c>
      <c r="O87" s="136">
        <v>2092</v>
      </c>
      <c r="P87" s="137" t="s">
        <v>1168</v>
      </c>
      <c r="Q87" s="132" t="s">
        <v>1169</v>
      </c>
      <c r="R87" s="134" t="s">
        <v>37</v>
      </c>
      <c r="S87" s="8" t="s">
        <v>254</v>
      </c>
      <c r="T87" s="8">
        <f t="shared" si="16"/>
        <v>2092</v>
      </c>
      <c r="U87" s="43">
        <f t="shared" si="17"/>
        <v>95</v>
      </c>
      <c r="V87" s="109" t="str">
        <f t="shared" si="15"/>
        <v>INSERT INTO SegActionMenuNav (SegActionId,MenuNavId) VALUES (2092, 95)</v>
      </c>
    </row>
    <row r="88" spans="1:22" ht="15" customHeight="1" x14ac:dyDescent="0.25">
      <c r="B88" s="19">
        <v>96</v>
      </c>
      <c r="C88" s="19" t="s">
        <v>1088</v>
      </c>
      <c r="D88" s="19" t="s">
        <v>1088</v>
      </c>
      <c r="E88" s="119" t="s">
        <v>1199</v>
      </c>
      <c r="F88" s="119" t="s">
        <v>1</v>
      </c>
      <c r="G88" s="119" t="s">
        <v>1064</v>
      </c>
      <c r="H88" s="119" t="s">
        <v>1209</v>
      </c>
      <c r="I88" s="119"/>
      <c r="J88" s="119"/>
      <c r="K88" s="119"/>
      <c r="L88" s="119"/>
      <c r="M88" s="119"/>
      <c r="N88" s="119"/>
      <c r="O88" s="131">
        <v>2096</v>
      </c>
      <c r="P88" s="131" t="s">
        <v>1217</v>
      </c>
      <c r="Q88" s="131" t="s">
        <v>1218</v>
      </c>
      <c r="R88" s="132" t="s">
        <v>37</v>
      </c>
      <c r="S88" s="8" t="s">
        <v>254</v>
      </c>
      <c r="T88" s="8">
        <f t="shared" si="16"/>
        <v>2096</v>
      </c>
      <c r="U88" s="43">
        <f t="shared" si="17"/>
        <v>96</v>
      </c>
      <c r="V88" s="109" t="str">
        <f t="shared" si="15"/>
        <v>INSERT INTO SegActionMenuNav (SegActionId,MenuNavId) VALUES (2096, 96)</v>
      </c>
    </row>
    <row r="89" spans="1:22" ht="15" customHeight="1" x14ac:dyDescent="0.25">
      <c r="B89" s="19">
        <v>97</v>
      </c>
      <c r="C89" s="19" t="s">
        <v>1089</v>
      </c>
      <c r="D89" s="19" t="s">
        <v>1089</v>
      </c>
      <c r="E89" s="119" t="s">
        <v>1200</v>
      </c>
      <c r="F89" s="119" t="s">
        <v>1</v>
      </c>
      <c r="G89" s="119" t="s">
        <v>1064</v>
      </c>
      <c r="H89" s="119" t="s">
        <v>1210</v>
      </c>
      <c r="I89" s="119"/>
      <c r="J89" s="119"/>
      <c r="K89" s="119"/>
      <c r="L89" s="119"/>
      <c r="M89" s="119"/>
      <c r="N89" s="119"/>
      <c r="O89" s="131">
        <v>2101</v>
      </c>
      <c r="P89" s="131" t="s">
        <v>1226</v>
      </c>
      <c r="Q89" s="131" t="s">
        <v>1227</v>
      </c>
      <c r="R89" s="133" t="s">
        <v>37</v>
      </c>
      <c r="S89" s="8" t="s">
        <v>254</v>
      </c>
      <c r="T89" s="8">
        <f>O89</f>
        <v>2101</v>
      </c>
      <c r="U89" s="43">
        <f t="shared" si="17"/>
        <v>97</v>
      </c>
      <c r="V89" s="109" t="str">
        <f t="shared" si="15"/>
        <v>INSERT INTO SegActionMenuNav (SegActionId,MenuNavId) VALUES (2101, 97)</v>
      </c>
    </row>
    <row r="90" spans="1:22" ht="15" customHeight="1" x14ac:dyDescent="0.25">
      <c r="B90" s="19">
        <v>98</v>
      </c>
      <c r="C90" s="19" t="s">
        <v>1090</v>
      </c>
      <c r="D90" s="19" t="s">
        <v>1090</v>
      </c>
      <c r="E90" s="119" t="s">
        <v>1201</v>
      </c>
      <c r="F90" s="119" t="s">
        <v>1</v>
      </c>
      <c r="G90" s="119" t="s">
        <v>1064</v>
      </c>
      <c r="H90" s="119" t="s">
        <v>1211</v>
      </c>
      <c r="I90" s="119"/>
      <c r="J90" s="119"/>
      <c r="K90" s="119"/>
      <c r="L90" s="119"/>
      <c r="M90" s="119"/>
      <c r="N90" s="119"/>
      <c r="O90" s="131">
        <v>2098</v>
      </c>
      <c r="P90" s="131" t="s">
        <v>1220</v>
      </c>
      <c r="Q90" s="131" t="s">
        <v>1221</v>
      </c>
      <c r="R90" s="133" t="s">
        <v>37</v>
      </c>
      <c r="S90" s="8" t="s">
        <v>254</v>
      </c>
      <c r="T90" s="8">
        <f>O90</f>
        <v>2098</v>
      </c>
      <c r="U90" s="43">
        <f t="shared" si="17"/>
        <v>98</v>
      </c>
      <c r="V90" s="109" t="str">
        <f t="shared" si="15"/>
        <v>INSERT INTO SegActionMenuNav (SegActionId,MenuNavId) VALUES (2098, 98)</v>
      </c>
    </row>
    <row r="91" spans="1:22" ht="15" customHeight="1" x14ac:dyDescent="0.25">
      <c r="B91" s="19">
        <v>99</v>
      </c>
      <c r="C91" s="19" t="s">
        <v>1091</v>
      </c>
      <c r="D91" s="19" t="s">
        <v>1091</v>
      </c>
      <c r="E91" s="119" t="s">
        <v>1202</v>
      </c>
      <c r="F91" s="119" t="s">
        <v>1</v>
      </c>
      <c r="G91" s="119" t="s">
        <v>1064</v>
      </c>
      <c r="H91" s="119" t="s">
        <v>1212</v>
      </c>
      <c r="I91" s="119"/>
      <c r="J91" s="119"/>
      <c r="K91" s="119"/>
      <c r="L91" s="119"/>
      <c r="M91" s="119"/>
      <c r="N91" s="119"/>
      <c r="O91" s="131">
        <v>2097</v>
      </c>
      <c r="P91" s="131" t="s">
        <v>1219</v>
      </c>
      <c r="Q91" s="131" t="s">
        <v>1179</v>
      </c>
      <c r="R91" s="133" t="s">
        <v>37</v>
      </c>
      <c r="S91" s="8" t="s">
        <v>254</v>
      </c>
      <c r="T91" s="8">
        <f t="shared" si="16"/>
        <v>2097</v>
      </c>
      <c r="U91" s="43">
        <f t="shared" si="17"/>
        <v>99</v>
      </c>
      <c r="V91" s="109" t="str">
        <f t="shared" si="15"/>
        <v>INSERT INTO SegActionMenuNav (SegActionId,MenuNavId) VALUES (2097, 99)</v>
      </c>
    </row>
    <row r="92" spans="1:22" ht="15" customHeight="1" x14ac:dyDescent="0.25">
      <c r="B92" s="19">
        <v>100</v>
      </c>
      <c r="C92" s="19" t="s">
        <v>1092</v>
      </c>
      <c r="D92" s="19" t="s">
        <v>1092</v>
      </c>
      <c r="E92" s="119" t="s">
        <v>1203</v>
      </c>
      <c r="F92" s="119" t="s">
        <v>1</v>
      </c>
      <c r="G92" s="119" t="s">
        <v>1064</v>
      </c>
      <c r="H92" s="119" t="s">
        <v>1213</v>
      </c>
      <c r="I92" s="119"/>
      <c r="J92" s="119"/>
      <c r="K92" s="119"/>
      <c r="L92" s="119"/>
      <c r="M92" s="119"/>
      <c r="N92" s="119"/>
      <c r="O92" s="131">
        <v>2099</v>
      </c>
      <c r="P92" s="131" t="s">
        <v>1222</v>
      </c>
      <c r="Q92" s="131" t="s">
        <v>1223</v>
      </c>
      <c r="R92" s="133" t="s">
        <v>37</v>
      </c>
      <c r="S92" s="8" t="s">
        <v>254</v>
      </c>
      <c r="T92" s="8">
        <f t="shared" si="16"/>
        <v>2099</v>
      </c>
      <c r="U92" s="43">
        <f t="shared" si="17"/>
        <v>100</v>
      </c>
      <c r="V92" s="109" t="str">
        <f t="shared" si="15"/>
        <v>INSERT INTO SegActionMenuNav (SegActionId,MenuNavId) VALUES (2099, 100)</v>
      </c>
    </row>
    <row r="93" spans="1:22" ht="15" customHeight="1" x14ac:dyDescent="0.25">
      <c r="B93" s="135">
        <v>101</v>
      </c>
      <c r="C93" s="135" t="s">
        <v>1156</v>
      </c>
      <c r="D93" s="135" t="s">
        <v>1157</v>
      </c>
      <c r="E93" s="140" t="s">
        <v>1204</v>
      </c>
      <c r="F93" s="140" t="s">
        <v>1</v>
      </c>
      <c r="G93" s="140" t="s">
        <v>1064</v>
      </c>
      <c r="H93" s="140" t="s">
        <v>1214</v>
      </c>
      <c r="I93" s="140"/>
      <c r="J93" s="140"/>
      <c r="K93" s="140"/>
      <c r="L93" s="140"/>
      <c r="M93" s="140"/>
      <c r="N93" s="140"/>
      <c r="O93" s="141">
        <v>2100</v>
      </c>
      <c r="P93" s="141" t="s">
        <v>1224</v>
      </c>
      <c r="Q93" s="141" t="s">
        <v>1225</v>
      </c>
      <c r="R93" s="143" t="s">
        <v>37</v>
      </c>
      <c r="S93" s="144" t="s">
        <v>254</v>
      </c>
      <c r="T93" s="144">
        <f t="shared" si="16"/>
        <v>2100</v>
      </c>
      <c r="U93" s="43">
        <f t="shared" si="17"/>
        <v>101</v>
      </c>
      <c r="V93" s="109" t="str">
        <f t="shared" si="15"/>
        <v>INSERT INTO SegActionMenuNav (SegActionId,MenuNavId) VALUES (2100, 101)</v>
      </c>
    </row>
    <row r="94" spans="1:22" ht="15" customHeight="1" x14ac:dyDescent="0.25">
      <c r="A94" s="2"/>
      <c r="B94" s="2">
        <v>102</v>
      </c>
      <c r="C94" s="2" t="s">
        <v>1207</v>
      </c>
      <c r="D94" s="2" t="s">
        <v>1208</v>
      </c>
      <c r="E94" s="119" t="s">
        <v>1216</v>
      </c>
      <c r="F94" s="119" t="s">
        <v>1</v>
      </c>
      <c r="G94" s="119" t="s">
        <v>1064</v>
      </c>
      <c r="H94" s="119" t="s">
        <v>1215</v>
      </c>
      <c r="I94" s="119"/>
      <c r="J94" s="119"/>
      <c r="K94" s="119"/>
      <c r="L94" s="119"/>
      <c r="M94" s="119"/>
      <c r="N94" s="119"/>
      <c r="O94" s="131">
        <v>2108</v>
      </c>
      <c r="P94" s="131" t="s">
        <v>1322</v>
      </c>
      <c r="Q94" s="131" t="s">
        <v>1325</v>
      </c>
      <c r="R94" s="133" t="s">
        <v>37</v>
      </c>
      <c r="S94" s="8" t="s">
        <v>254</v>
      </c>
      <c r="T94" s="8">
        <f>O94</f>
        <v>2108</v>
      </c>
      <c r="U94" s="43">
        <f t="shared" si="17"/>
        <v>102</v>
      </c>
      <c r="V94" s="109" t="str">
        <f t="shared" si="15"/>
        <v>INSERT INTO SegActionMenuNav (SegActionId,MenuNavId) VALUES (2108, 102)</v>
      </c>
    </row>
    <row r="95" spans="1:22" ht="15" customHeight="1" x14ac:dyDescent="0.25">
      <c r="A95" s="2"/>
      <c r="B95" s="2">
        <v>103</v>
      </c>
      <c r="C95" s="2" t="s">
        <v>1260</v>
      </c>
      <c r="D95" s="142" t="s">
        <v>1265</v>
      </c>
      <c r="E95" s="43" t="s">
        <v>42</v>
      </c>
      <c r="F95" s="43" t="s">
        <v>1</v>
      </c>
      <c r="G95" s="43" t="s">
        <v>1259</v>
      </c>
      <c r="H95" s="43" t="s">
        <v>1038</v>
      </c>
      <c r="I95" s="43"/>
      <c r="J95" s="43"/>
      <c r="K95" s="43"/>
      <c r="L95" s="43"/>
      <c r="M95" s="43"/>
      <c r="N95" s="43"/>
      <c r="O95" s="139">
        <v>2118</v>
      </c>
      <c r="P95" s="139" t="s">
        <v>1299</v>
      </c>
      <c r="Q95" s="139" t="s">
        <v>1038</v>
      </c>
      <c r="R95" s="133" t="s">
        <v>37</v>
      </c>
      <c r="S95" s="8" t="s">
        <v>254</v>
      </c>
      <c r="T95" s="8">
        <f t="shared" si="16"/>
        <v>2118</v>
      </c>
      <c r="U95" s="43">
        <f t="shared" si="17"/>
        <v>103</v>
      </c>
      <c r="V95" s="109" t="str">
        <f t="shared" si="15"/>
        <v>INSERT INTO SegActionMenuNav (SegActionId,MenuNavId) VALUES (2118, 103)</v>
      </c>
    </row>
    <row r="96" spans="1:22" ht="15" customHeight="1" x14ac:dyDescent="0.25">
      <c r="A96" s="2"/>
      <c r="B96" s="2">
        <v>104</v>
      </c>
      <c r="C96" s="2" t="s">
        <v>1262</v>
      </c>
      <c r="D96" s="142" t="s">
        <v>1323</v>
      </c>
      <c r="E96" s="43" t="s">
        <v>42</v>
      </c>
      <c r="F96" s="43" t="s">
        <v>1</v>
      </c>
      <c r="G96" s="43" t="s">
        <v>77</v>
      </c>
      <c r="H96" s="43" t="s">
        <v>1038</v>
      </c>
      <c r="I96" s="43"/>
      <c r="J96" s="43"/>
      <c r="K96" s="43"/>
      <c r="L96" s="43"/>
      <c r="M96" s="43"/>
      <c r="N96" s="43"/>
      <c r="O96" s="139">
        <v>2120</v>
      </c>
      <c r="P96" s="139" t="s">
        <v>1301</v>
      </c>
      <c r="Q96" s="139" t="s">
        <v>1038</v>
      </c>
      <c r="R96" s="133" t="s">
        <v>37</v>
      </c>
      <c r="S96" s="8" t="s">
        <v>254</v>
      </c>
      <c r="T96" s="8">
        <f t="shared" si="16"/>
        <v>2120</v>
      </c>
      <c r="U96" s="43">
        <f t="shared" si="17"/>
        <v>104</v>
      </c>
      <c r="V96" s="109" t="str">
        <f t="shared" si="15"/>
        <v>INSERT INTO SegActionMenuNav (SegActionId,MenuNavId) VALUES (2120, 104)</v>
      </c>
    </row>
    <row r="97" spans="1:22" ht="15" customHeight="1" x14ac:dyDescent="0.25">
      <c r="A97" s="2"/>
      <c r="B97" s="2">
        <v>105</v>
      </c>
      <c r="C97" s="2" t="s">
        <v>1264</v>
      </c>
      <c r="D97" s="142" t="s">
        <v>1324</v>
      </c>
      <c r="E97" s="43" t="s">
        <v>42</v>
      </c>
      <c r="F97" s="43" t="s">
        <v>1</v>
      </c>
      <c r="G97" s="43" t="s">
        <v>1277</v>
      </c>
      <c r="H97" s="43" t="s">
        <v>1038</v>
      </c>
      <c r="I97" s="43"/>
      <c r="J97" s="43"/>
      <c r="K97" s="43"/>
      <c r="L97" s="43"/>
      <c r="M97" s="43"/>
      <c r="N97" s="43"/>
      <c r="O97" s="139">
        <v>2119</v>
      </c>
      <c r="P97" s="139" t="s">
        <v>1300</v>
      </c>
      <c r="Q97" s="139" t="s">
        <v>1038</v>
      </c>
      <c r="R97" s="133" t="s">
        <v>37</v>
      </c>
      <c r="S97" s="8" t="s">
        <v>254</v>
      </c>
      <c r="T97" s="8">
        <f t="shared" si="16"/>
        <v>2119</v>
      </c>
      <c r="U97" s="43">
        <f t="shared" si="17"/>
        <v>105</v>
      </c>
      <c r="V97" s="109" t="str">
        <f t="shared" si="15"/>
        <v>INSERT INTO SegActionMenuNav (SegActionId,MenuNavId) VALUES (2119, 105)</v>
      </c>
    </row>
    <row r="98" spans="1:22" ht="15" customHeight="1" x14ac:dyDescent="0.25">
      <c r="A98" s="2"/>
      <c r="B98" s="2">
        <v>106</v>
      </c>
      <c r="C98" s="2" t="s">
        <v>1078</v>
      </c>
      <c r="D98" s="2" t="s">
        <v>1266</v>
      </c>
      <c r="E98" s="2" t="s">
        <v>1272</v>
      </c>
      <c r="F98" s="2" t="s">
        <v>1</v>
      </c>
      <c r="G98" s="2" t="s">
        <v>1259</v>
      </c>
      <c r="H98" s="2" t="s">
        <v>1278</v>
      </c>
      <c r="I98" s="2"/>
      <c r="J98" s="2"/>
      <c r="K98" s="2"/>
      <c r="L98" s="2"/>
      <c r="M98" s="2"/>
      <c r="N98" s="2"/>
      <c r="O98" s="132">
        <v>2121</v>
      </c>
      <c r="P98" s="132" t="s">
        <v>1306</v>
      </c>
      <c r="Q98" s="132" t="s">
        <v>1307</v>
      </c>
      <c r="R98" s="133" t="s">
        <v>37</v>
      </c>
      <c r="S98" s="8" t="s">
        <v>254</v>
      </c>
      <c r="T98" s="8">
        <f t="shared" si="16"/>
        <v>2121</v>
      </c>
      <c r="U98" s="43">
        <f t="shared" si="17"/>
        <v>106</v>
      </c>
      <c r="V98" s="109" t="str">
        <f t="shared" si="15"/>
        <v>INSERT INTO SegActionMenuNav (SegActionId,MenuNavId) VALUES (2121, 106)</v>
      </c>
    </row>
    <row r="99" spans="1:22" ht="15" customHeight="1" x14ac:dyDescent="0.25">
      <c r="A99" s="2"/>
      <c r="B99" s="2">
        <v>107</v>
      </c>
      <c r="C99" s="2" t="s">
        <v>1086</v>
      </c>
      <c r="D99" s="2" t="s">
        <v>1268</v>
      </c>
      <c r="E99" s="2" t="s">
        <v>1273</v>
      </c>
      <c r="F99" s="2" t="s">
        <v>1</v>
      </c>
      <c r="G99" s="2" t="s">
        <v>1259</v>
      </c>
      <c r="H99" s="2" t="s">
        <v>1278</v>
      </c>
      <c r="I99" s="2"/>
      <c r="J99" s="2"/>
      <c r="K99" s="2"/>
      <c r="L99" s="2"/>
      <c r="M99" s="2"/>
      <c r="N99" s="2"/>
      <c r="O99" s="132">
        <v>2121</v>
      </c>
      <c r="P99" s="132" t="s">
        <v>1306</v>
      </c>
      <c r="Q99" s="132" t="s">
        <v>1307</v>
      </c>
      <c r="R99" s="133" t="s">
        <v>37</v>
      </c>
      <c r="S99" s="8" t="s">
        <v>254</v>
      </c>
      <c r="T99" s="8">
        <f t="shared" si="16"/>
        <v>2121</v>
      </c>
      <c r="U99" s="43">
        <f t="shared" si="17"/>
        <v>107</v>
      </c>
      <c r="V99" s="109" t="str">
        <f t="shared" si="15"/>
        <v>INSERT INTO SegActionMenuNav (SegActionId,MenuNavId) VALUES (2121, 107)</v>
      </c>
    </row>
    <row r="100" spans="1:22" ht="15" customHeight="1" x14ac:dyDescent="0.25">
      <c r="A100" s="2"/>
      <c r="B100" s="2">
        <v>108</v>
      </c>
      <c r="C100" s="2" t="s">
        <v>1079</v>
      </c>
      <c r="D100" s="2" t="s">
        <v>1269</v>
      </c>
      <c r="E100" s="2" t="s">
        <v>1274</v>
      </c>
      <c r="F100" s="2" t="s">
        <v>1</v>
      </c>
      <c r="G100" s="2" t="s">
        <v>1259</v>
      </c>
      <c r="H100" s="2" t="s">
        <v>1278</v>
      </c>
      <c r="I100" s="2"/>
      <c r="J100" s="2"/>
      <c r="K100" s="2"/>
      <c r="L100" s="2"/>
      <c r="M100" s="2"/>
      <c r="N100" s="2"/>
      <c r="O100" s="132">
        <v>2121</v>
      </c>
      <c r="P100" s="132" t="s">
        <v>1306</v>
      </c>
      <c r="Q100" s="132" t="s">
        <v>1307</v>
      </c>
      <c r="R100" s="133" t="s">
        <v>37</v>
      </c>
      <c r="S100" s="8" t="s">
        <v>254</v>
      </c>
      <c r="T100" s="8">
        <f t="shared" si="16"/>
        <v>2121</v>
      </c>
      <c r="U100" s="43">
        <f t="shared" si="17"/>
        <v>108</v>
      </c>
      <c r="V100" s="109" t="str">
        <f t="shared" si="15"/>
        <v>INSERT INTO SegActionMenuNav (SegActionId,MenuNavId) VALUES (2121, 108)</v>
      </c>
    </row>
    <row r="101" spans="1:22" ht="15" customHeight="1" x14ac:dyDescent="0.25">
      <c r="A101" s="2"/>
      <c r="B101" s="2">
        <v>109</v>
      </c>
      <c r="C101" s="2" t="s">
        <v>1267</v>
      </c>
      <c r="D101" s="2" t="s">
        <v>1270</v>
      </c>
      <c r="E101" s="2" t="s">
        <v>1275</v>
      </c>
      <c r="F101" s="2" t="s">
        <v>1</v>
      </c>
      <c r="G101" s="2" t="s">
        <v>1259</v>
      </c>
      <c r="H101" s="2" t="s">
        <v>1278</v>
      </c>
      <c r="I101" s="2"/>
      <c r="J101" s="2"/>
      <c r="K101" s="2"/>
      <c r="L101" s="2"/>
      <c r="M101" s="2"/>
      <c r="N101" s="2"/>
      <c r="O101" s="132">
        <v>2121</v>
      </c>
      <c r="P101" s="132" t="s">
        <v>1306</v>
      </c>
      <c r="Q101" s="132" t="s">
        <v>1307</v>
      </c>
      <c r="R101" s="133" t="s">
        <v>37</v>
      </c>
      <c r="S101" s="8" t="s">
        <v>254</v>
      </c>
      <c r="T101" s="8">
        <f t="shared" si="16"/>
        <v>2121</v>
      </c>
      <c r="U101" s="43">
        <f t="shared" si="17"/>
        <v>109</v>
      </c>
      <c r="V101" s="109" t="str">
        <f t="shared" si="15"/>
        <v>INSERT INTO SegActionMenuNav (SegActionId,MenuNavId) VALUES (2121, 109)</v>
      </c>
    </row>
    <row r="102" spans="1:22" ht="15" customHeight="1" x14ac:dyDescent="0.25">
      <c r="A102" s="2"/>
      <c r="B102" s="2">
        <v>110</v>
      </c>
      <c r="C102" s="2" t="s">
        <v>1083</v>
      </c>
      <c r="D102" s="2" t="s">
        <v>1271</v>
      </c>
      <c r="E102" s="2" t="s">
        <v>1276</v>
      </c>
      <c r="F102" s="2" t="s">
        <v>1</v>
      </c>
      <c r="G102" s="2" t="s">
        <v>1259</v>
      </c>
      <c r="H102" s="2" t="s">
        <v>1278</v>
      </c>
      <c r="I102" s="2"/>
      <c r="J102" s="2"/>
      <c r="K102" s="2"/>
      <c r="L102" s="2"/>
      <c r="M102" s="2"/>
      <c r="N102" s="2"/>
      <c r="O102" s="132">
        <v>2121</v>
      </c>
      <c r="P102" s="132" t="s">
        <v>1306</v>
      </c>
      <c r="Q102" s="132" t="s">
        <v>1307</v>
      </c>
      <c r="R102" s="133" t="s">
        <v>37</v>
      </c>
      <c r="S102" s="8" t="s">
        <v>254</v>
      </c>
      <c r="T102" s="8">
        <f>O102</f>
        <v>2121</v>
      </c>
      <c r="U102" s="43">
        <f t="shared" si="17"/>
        <v>110</v>
      </c>
      <c r="V102" s="109" t="str">
        <f t="shared" si="15"/>
        <v>INSERT INTO SegActionMenuNav (SegActionId,MenuNavId) VALUES (2121, 110)</v>
      </c>
    </row>
    <row r="103" spans="1:22" ht="15" customHeight="1" x14ac:dyDescent="0.25">
      <c r="A103" s="2"/>
      <c r="B103" s="2">
        <v>111</v>
      </c>
      <c r="C103" s="2" t="s">
        <v>1207</v>
      </c>
      <c r="D103" s="2" t="s">
        <v>1207</v>
      </c>
      <c r="E103" s="2" t="s">
        <v>1282</v>
      </c>
      <c r="F103" s="2" t="s">
        <v>1</v>
      </c>
      <c r="G103" s="2" t="s">
        <v>1259</v>
      </c>
      <c r="H103" s="2" t="s">
        <v>1286</v>
      </c>
      <c r="I103" s="2"/>
      <c r="J103" s="2"/>
      <c r="K103" s="2"/>
      <c r="L103" s="2"/>
      <c r="M103" s="2"/>
      <c r="N103" s="2"/>
      <c r="O103" s="132">
        <v>2123</v>
      </c>
      <c r="P103" s="132" t="s">
        <v>1310</v>
      </c>
      <c r="Q103" s="132" t="s">
        <v>1311</v>
      </c>
      <c r="R103" s="132" t="s">
        <v>37</v>
      </c>
      <c r="S103" s="8" t="s">
        <v>254</v>
      </c>
      <c r="T103" s="8">
        <f t="shared" si="16"/>
        <v>2123</v>
      </c>
      <c r="U103" s="43">
        <f t="shared" si="17"/>
        <v>111</v>
      </c>
      <c r="V103" s="109" t="str">
        <f t="shared" si="15"/>
        <v>INSERT INTO SegActionMenuNav (SegActionId,MenuNavId) VALUES (2123, 111)</v>
      </c>
    </row>
    <row r="104" spans="1:22" ht="15" customHeight="1" x14ac:dyDescent="0.25">
      <c r="A104" s="2"/>
      <c r="B104" s="2">
        <v>112</v>
      </c>
      <c r="C104" s="2" t="s">
        <v>1279</v>
      </c>
      <c r="D104" s="2" t="s">
        <v>1279</v>
      </c>
      <c r="E104" s="2" t="s">
        <v>1283</v>
      </c>
      <c r="F104" s="2" t="s">
        <v>1</v>
      </c>
      <c r="G104" s="2" t="s">
        <v>1259</v>
      </c>
      <c r="H104" s="2" t="s">
        <v>1287</v>
      </c>
      <c r="I104" s="2"/>
      <c r="J104" s="2"/>
      <c r="K104" s="2"/>
      <c r="L104" s="2"/>
      <c r="M104" s="2"/>
      <c r="N104" s="2"/>
      <c r="O104" s="132">
        <v>2125</v>
      </c>
      <c r="P104" s="132" t="s">
        <v>1279</v>
      </c>
      <c r="Q104" s="132" t="s">
        <v>1313</v>
      </c>
      <c r="R104" s="132" t="s">
        <v>37</v>
      </c>
      <c r="S104" s="8" t="s">
        <v>254</v>
      </c>
      <c r="T104" s="8">
        <f t="shared" si="16"/>
        <v>2125</v>
      </c>
      <c r="U104" s="43">
        <f t="shared" si="17"/>
        <v>112</v>
      </c>
      <c r="V104" s="109" t="str">
        <f t="shared" si="15"/>
        <v>INSERT INTO SegActionMenuNav (SegActionId,MenuNavId) VALUES (2125, 112)</v>
      </c>
    </row>
    <row r="105" spans="1:22" ht="15" customHeight="1" x14ac:dyDescent="0.25">
      <c r="A105" s="2"/>
      <c r="B105" s="2">
        <v>113</v>
      </c>
      <c r="C105" s="2" t="s">
        <v>1280</v>
      </c>
      <c r="D105" s="2" t="s">
        <v>1280</v>
      </c>
      <c r="E105" s="2" t="s">
        <v>1284</v>
      </c>
      <c r="F105" s="2" t="s">
        <v>1</v>
      </c>
      <c r="G105" s="2" t="s">
        <v>1259</v>
      </c>
      <c r="H105" s="2" t="s">
        <v>1288</v>
      </c>
      <c r="I105" s="2"/>
      <c r="J105" s="2"/>
      <c r="K105" s="2"/>
      <c r="L105" s="2"/>
      <c r="M105" s="2"/>
      <c r="N105" s="2"/>
      <c r="O105" s="132">
        <v>2127</v>
      </c>
      <c r="P105" s="132" t="s">
        <v>1280</v>
      </c>
      <c r="Q105" s="132" t="s">
        <v>1315</v>
      </c>
      <c r="R105" s="132" t="s">
        <v>37</v>
      </c>
      <c r="S105" s="8" t="s">
        <v>254</v>
      </c>
      <c r="T105" s="8">
        <f t="shared" si="16"/>
        <v>2127</v>
      </c>
      <c r="U105" s="43">
        <f t="shared" si="17"/>
        <v>113</v>
      </c>
      <c r="V105" s="109" t="str">
        <f t="shared" si="15"/>
        <v>INSERT INTO SegActionMenuNav (SegActionId,MenuNavId) VALUES (2127, 113)</v>
      </c>
    </row>
    <row r="106" spans="1:22" ht="15" customHeight="1" x14ac:dyDescent="0.25">
      <c r="A106" s="114"/>
      <c r="B106" s="114">
        <v>114</v>
      </c>
      <c r="C106" s="114" t="s">
        <v>1281</v>
      </c>
      <c r="D106" s="114" t="s">
        <v>1281</v>
      </c>
      <c r="E106" s="114" t="s">
        <v>1285</v>
      </c>
      <c r="F106" s="114" t="s">
        <v>1</v>
      </c>
      <c r="G106" s="114" t="s">
        <v>1259</v>
      </c>
      <c r="H106" s="114" t="s">
        <v>1289</v>
      </c>
      <c r="I106" s="114"/>
      <c r="J106" s="114"/>
      <c r="K106" s="114"/>
      <c r="L106" s="114"/>
      <c r="M106" s="114"/>
      <c r="N106" s="114"/>
      <c r="O106" s="136">
        <v>2129</v>
      </c>
      <c r="P106" s="136" t="s">
        <v>1281</v>
      </c>
      <c r="Q106" s="136" t="s">
        <v>1317</v>
      </c>
      <c r="R106" s="136" t="s">
        <v>37</v>
      </c>
      <c r="S106" s="144" t="s">
        <v>254</v>
      </c>
      <c r="T106" s="144">
        <f t="shared" si="16"/>
        <v>2129</v>
      </c>
      <c r="U106" s="146">
        <f t="shared" si="17"/>
        <v>114</v>
      </c>
      <c r="V106" s="109" t="str">
        <f t="shared" si="15"/>
        <v>INSERT INTO SegActionMenuNav (SegActionId,MenuNavId) VALUES (2129, 114)</v>
      </c>
    </row>
    <row r="107" spans="1:22" ht="15" customHeight="1" x14ac:dyDescent="0.25">
      <c r="A107" s="4"/>
      <c r="B107" s="4"/>
      <c r="C107" s="4"/>
      <c r="D107" s="4"/>
      <c r="E107" s="4"/>
      <c r="F107" s="4"/>
      <c r="G107" s="4"/>
      <c r="H107" s="4"/>
      <c r="I107" s="4"/>
      <c r="J107" s="4"/>
      <c r="K107" s="4"/>
      <c r="L107" s="4"/>
      <c r="M107" s="4"/>
      <c r="N107" s="4"/>
      <c r="O107" s="147">
        <v>2100</v>
      </c>
      <c r="P107" s="147" t="s">
        <v>1224</v>
      </c>
      <c r="Q107" s="147" t="s">
        <v>1225</v>
      </c>
      <c r="R107" s="147" t="s">
        <v>37</v>
      </c>
      <c r="S107" s="4" t="s">
        <v>254</v>
      </c>
      <c r="T107" s="4">
        <f t="shared" si="16"/>
        <v>2100</v>
      </c>
      <c r="U107" s="4">
        <f t="shared" si="17"/>
        <v>0</v>
      </c>
      <c r="V107" s="109"/>
    </row>
    <row r="108" spans="1:22" ht="15" customHeight="1" x14ac:dyDescent="0.25">
      <c r="A108" s="4"/>
      <c r="B108" s="4"/>
      <c r="C108" s="4"/>
      <c r="D108" s="4"/>
      <c r="E108" s="4"/>
      <c r="F108" s="4"/>
      <c r="G108" s="4"/>
      <c r="H108" s="4"/>
      <c r="I108" s="4"/>
      <c r="J108" s="4"/>
      <c r="K108" s="4"/>
      <c r="L108" s="4"/>
      <c r="M108" s="4"/>
      <c r="N108" s="4"/>
      <c r="O108" s="147">
        <v>2101</v>
      </c>
      <c r="P108" s="147" t="s">
        <v>1226</v>
      </c>
      <c r="Q108" s="147" t="s">
        <v>1227</v>
      </c>
      <c r="R108" s="147" t="s">
        <v>37</v>
      </c>
      <c r="S108" s="4" t="s">
        <v>254</v>
      </c>
      <c r="T108" s="4">
        <f t="shared" si="16"/>
        <v>2101</v>
      </c>
      <c r="U108" s="4">
        <f t="shared" si="17"/>
        <v>0</v>
      </c>
      <c r="V108" s="109"/>
    </row>
    <row r="109" spans="1:22" ht="15" customHeight="1" x14ac:dyDescent="0.25">
      <c r="A109" s="4"/>
      <c r="B109" s="4"/>
      <c r="C109" s="4"/>
      <c r="D109" s="4"/>
      <c r="E109" s="4"/>
      <c r="F109" s="4"/>
      <c r="G109" s="4"/>
      <c r="H109" s="4"/>
      <c r="I109" s="4"/>
      <c r="J109" s="4"/>
      <c r="K109" s="4"/>
      <c r="L109" s="4"/>
      <c r="M109" s="4"/>
      <c r="N109" s="4"/>
      <c r="O109" s="148">
        <v>2102</v>
      </c>
      <c r="P109" s="148" t="s">
        <v>1319</v>
      </c>
      <c r="Q109" s="148" t="s">
        <v>1038</v>
      </c>
      <c r="R109" s="147" t="s">
        <v>37</v>
      </c>
      <c r="S109" s="4" t="s">
        <v>254</v>
      </c>
      <c r="T109" s="4">
        <f t="shared" si="16"/>
        <v>2102</v>
      </c>
      <c r="U109" s="4">
        <f t="shared" si="17"/>
        <v>0</v>
      </c>
      <c r="V109" s="109"/>
    </row>
    <row r="110" spans="1:22" ht="15" customHeight="1" x14ac:dyDescent="0.25">
      <c r="A110" s="4"/>
      <c r="B110" s="4"/>
      <c r="C110" s="4"/>
      <c r="D110" s="4"/>
      <c r="E110" s="4"/>
      <c r="F110" s="4"/>
      <c r="G110" s="4"/>
      <c r="H110" s="4"/>
      <c r="I110" s="4"/>
      <c r="J110" s="4"/>
      <c r="K110" s="4"/>
      <c r="L110" s="4"/>
      <c r="M110" s="4"/>
      <c r="N110" s="4"/>
      <c r="O110" s="148">
        <v>2103</v>
      </c>
      <c r="P110" s="148" t="s">
        <v>1292</v>
      </c>
      <c r="Q110" s="148" t="s">
        <v>1038</v>
      </c>
      <c r="R110" s="147" t="s">
        <v>37</v>
      </c>
      <c r="S110" s="4" t="s">
        <v>254</v>
      </c>
      <c r="T110" s="4">
        <f t="shared" si="16"/>
        <v>2103</v>
      </c>
      <c r="U110" s="4">
        <f t="shared" si="17"/>
        <v>0</v>
      </c>
      <c r="V110" s="109"/>
    </row>
    <row r="111" spans="1:22" ht="15" customHeight="1" x14ac:dyDescent="0.25">
      <c r="A111" s="4"/>
      <c r="B111" s="4"/>
      <c r="C111" s="4"/>
      <c r="D111" s="4"/>
      <c r="E111" s="4"/>
      <c r="F111" s="4"/>
      <c r="G111" s="4"/>
      <c r="H111" s="4"/>
      <c r="I111" s="4"/>
      <c r="J111" s="4"/>
      <c r="K111" s="4"/>
      <c r="L111" s="4"/>
      <c r="M111" s="4"/>
      <c r="N111" s="4"/>
      <c r="O111" s="148">
        <v>2104</v>
      </c>
      <c r="P111" s="148" t="s">
        <v>1293</v>
      </c>
      <c r="Q111" s="148" t="s">
        <v>1038</v>
      </c>
      <c r="R111" s="147" t="s">
        <v>37</v>
      </c>
      <c r="S111" s="4" t="s">
        <v>254</v>
      </c>
      <c r="T111" s="4">
        <f t="shared" si="16"/>
        <v>2104</v>
      </c>
      <c r="U111" s="4">
        <f t="shared" si="17"/>
        <v>0</v>
      </c>
      <c r="V111" s="109"/>
    </row>
    <row r="112" spans="1:22" ht="15" customHeight="1" x14ac:dyDescent="0.25">
      <c r="A112" s="4"/>
      <c r="B112" s="4"/>
      <c r="C112" s="4"/>
      <c r="D112" s="4"/>
      <c r="E112" s="4"/>
      <c r="F112" s="4"/>
      <c r="G112" s="4"/>
      <c r="H112" s="4"/>
      <c r="I112" s="4"/>
      <c r="J112" s="4"/>
      <c r="K112" s="4"/>
      <c r="L112" s="4"/>
      <c r="M112" s="4"/>
      <c r="N112" s="4"/>
      <c r="O112" s="148">
        <v>2105</v>
      </c>
      <c r="P112" s="148" t="s">
        <v>1294</v>
      </c>
      <c r="Q112" s="148" t="s">
        <v>1038</v>
      </c>
      <c r="R112" s="147" t="s">
        <v>37</v>
      </c>
      <c r="S112" s="4" t="s">
        <v>254</v>
      </c>
      <c r="T112" s="4">
        <f t="shared" si="16"/>
        <v>2105</v>
      </c>
      <c r="U112" s="4">
        <f t="shared" si="17"/>
        <v>0</v>
      </c>
      <c r="V112" s="109"/>
    </row>
    <row r="113" spans="1:22" ht="15" customHeight="1" x14ac:dyDescent="0.25">
      <c r="A113" s="4"/>
      <c r="B113" s="4"/>
      <c r="C113" s="4"/>
      <c r="D113" s="4"/>
      <c r="E113" s="4"/>
      <c r="F113" s="4"/>
      <c r="G113" s="4"/>
      <c r="H113" s="4"/>
      <c r="I113" s="4"/>
      <c r="J113" s="4"/>
      <c r="K113" s="4"/>
      <c r="L113" s="4"/>
      <c r="M113" s="4"/>
      <c r="N113" s="4"/>
      <c r="O113" s="148">
        <v>2106</v>
      </c>
      <c r="P113" s="148" t="s">
        <v>1295</v>
      </c>
      <c r="Q113" s="148" t="s">
        <v>1038</v>
      </c>
      <c r="R113" s="147" t="s">
        <v>37</v>
      </c>
      <c r="S113" s="4" t="s">
        <v>254</v>
      </c>
      <c r="T113" s="4">
        <f t="shared" si="16"/>
        <v>2106</v>
      </c>
      <c r="U113" s="4">
        <f t="shared" si="17"/>
        <v>0</v>
      </c>
      <c r="V113" s="109"/>
    </row>
    <row r="114" spans="1:22" ht="15" customHeight="1" x14ac:dyDescent="0.25">
      <c r="A114" s="4"/>
      <c r="B114" s="4"/>
      <c r="C114" s="4"/>
      <c r="D114" s="4"/>
      <c r="E114" s="4"/>
      <c r="F114" s="4"/>
      <c r="G114" s="4"/>
      <c r="H114" s="4"/>
      <c r="I114" s="4"/>
      <c r="J114" s="4"/>
      <c r="K114" s="4"/>
      <c r="L114" s="4"/>
      <c r="M114" s="4"/>
      <c r="N114" s="4"/>
      <c r="O114" s="148">
        <v>2107</v>
      </c>
      <c r="P114" s="148" t="s">
        <v>1296</v>
      </c>
      <c r="Q114" s="148" t="s">
        <v>1038</v>
      </c>
      <c r="R114" s="147" t="s">
        <v>37</v>
      </c>
      <c r="S114" s="4" t="s">
        <v>254</v>
      </c>
      <c r="T114" s="4">
        <f t="shared" si="16"/>
        <v>2107</v>
      </c>
      <c r="U114" s="4">
        <f t="shared" si="17"/>
        <v>0</v>
      </c>
      <c r="V114" s="109"/>
    </row>
    <row r="115" spans="1:22" ht="15" customHeight="1" x14ac:dyDescent="0.25">
      <c r="A115" s="4"/>
      <c r="B115" s="4"/>
      <c r="C115" s="4"/>
      <c r="D115" s="4"/>
      <c r="E115" s="4"/>
      <c r="F115" s="4"/>
      <c r="G115" s="4"/>
      <c r="H115" s="4"/>
      <c r="I115" s="4"/>
      <c r="J115" s="4"/>
      <c r="K115" s="4"/>
      <c r="L115" s="4"/>
      <c r="M115" s="4"/>
      <c r="N115" s="4"/>
      <c r="O115" s="147">
        <v>2108</v>
      </c>
      <c r="P115" s="147" t="s">
        <v>1320</v>
      </c>
      <c r="Q115" s="147" t="s">
        <v>1215</v>
      </c>
      <c r="R115" s="147" t="s">
        <v>37</v>
      </c>
      <c r="S115" s="4" t="s">
        <v>254</v>
      </c>
      <c r="T115" s="4">
        <f t="shared" si="16"/>
        <v>2108</v>
      </c>
      <c r="U115" s="4">
        <f t="shared" si="17"/>
        <v>0</v>
      </c>
      <c r="V115" s="109"/>
    </row>
    <row r="116" spans="1:22" ht="15" customHeight="1" x14ac:dyDescent="0.25">
      <c r="A116" s="4"/>
      <c r="B116" s="4"/>
      <c r="C116" s="4"/>
      <c r="D116" s="4"/>
      <c r="E116" s="4"/>
      <c r="F116" s="4"/>
      <c r="G116" s="4"/>
      <c r="H116" s="4"/>
      <c r="I116" s="4"/>
      <c r="J116" s="4"/>
      <c r="K116" s="4"/>
      <c r="L116" s="4"/>
      <c r="M116" s="4"/>
      <c r="N116" s="4"/>
      <c r="O116" s="147">
        <v>2109</v>
      </c>
      <c r="P116" s="147" t="s">
        <v>1237</v>
      </c>
      <c r="Q116" s="147" t="s">
        <v>1228</v>
      </c>
      <c r="R116" s="147" t="s">
        <v>37</v>
      </c>
      <c r="S116" s="4" t="s">
        <v>254</v>
      </c>
      <c r="T116" s="4">
        <f t="shared" si="16"/>
        <v>2109</v>
      </c>
      <c r="U116" s="4">
        <f t="shared" si="17"/>
        <v>0</v>
      </c>
      <c r="V116" s="109"/>
    </row>
    <row r="117" spans="1:22" ht="15" customHeight="1" x14ac:dyDescent="0.25">
      <c r="A117" s="4"/>
      <c r="B117" s="4"/>
      <c r="C117" s="4"/>
      <c r="D117" s="4"/>
      <c r="E117" s="4"/>
      <c r="F117" s="4"/>
      <c r="G117" s="4"/>
      <c r="H117" s="4"/>
      <c r="I117" s="4"/>
      <c r="J117" s="4"/>
      <c r="K117" s="4"/>
      <c r="L117" s="4"/>
      <c r="M117" s="4"/>
      <c r="N117" s="4"/>
      <c r="O117" s="147">
        <v>2110</v>
      </c>
      <c r="P117" s="147" t="s">
        <v>1238</v>
      </c>
      <c r="Q117" s="147" t="s">
        <v>1229</v>
      </c>
      <c r="R117" s="147" t="s">
        <v>37</v>
      </c>
      <c r="S117" s="4" t="s">
        <v>254</v>
      </c>
      <c r="T117" s="4">
        <f t="shared" si="16"/>
        <v>2110</v>
      </c>
      <c r="U117" s="4">
        <f t="shared" si="17"/>
        <v>0</v>
      </c>
      <c r="V117" s="109"/>
    </row>
    <row r="118" spans="1:22" ht="15" customHeight="1" x14ac:dyDescent="0.25">
      <c r="A118" s="4"/>
      <c r="B118" s="4"/>
      <c r="C118" s="4"/>
      <c r="D118" s="4"/>
      <c r="E118" s="4"/>
      <c r="F118" s="4"/>
      <c r="G118" s="4"/>
      <c r="H118" s="4"/>
      <c r="I118" s="4"/>
      <c r="J118" s="4"/>
      <c r="K118" s="4"/>
      <c r="L118" s="4"/>
      <c r="M118" s="4"/>
      <c r="N118" s="4"/>
      <c r="O118" s="147">
        <v>2111</v>
      </c>
      <c r="P118" s="147" t="s">
        <v>1239</v>
      </c>
      <c r="Q118" s="147" t="s">
        <v>1230</v>
      </c>
      <c r="R118" s="147" t="s">
        <v>37</v>
      </c>
      <c r="S118" s="4" t="s">
        <v>254</v>
      </c>
      <c r="T118" s="4">
        <f t="shared" si="16"/>
        <v>2111</v>
      </c>
      <c r="U118" s="4">
        <f t="shared" si="17"/>
        <v>0</v>
      </c>
      <c r="V118" s="109"/>
    </row>
    <row r="119" spans="1:22" ht="15" customHeight="1" x14ac:dyDescent="0.25">
      <c r="A119" s="4"/>
      <c r="B119" s="4"/>
      <c r="C119" s="4"/>
      <c r="D119" s="4"/>
      <c r="E119" s="4"/>
      <c r="F119" s="4"/>
      <c r="G119" s="4"/>
      <c r="H119" s="4"/>
      <c r="I119" s="4"/>
      <c r="J119" s="4"/>
      <c r="K119" s="4"/>
      <c r="L119" s="4"/>
      <c r="M119" s="4"/>
      <c r="N119" s="4"/>
      <c r="O119" s="147">
        <v>2112</v>
      </c>
      <c r="P119" s="147" t="s">
        <v>1240</v>
      </c>
      <c r="Q119" s="147" t="s">
        <v>1231</v>
      </c>
      <c r="R119" s="147" t="s">
        <v>37</v>
      </c>
      <c r="S119" s="4" t="s">
        <v>254</v>
      </c>
      <c r="T119" s="4">
        <f t="shared" si="16"/>
        <v>2112</v>
      </c>
      <c r="U119" s="4">
        <f t="shared" si="17"/>
        <v>0</v>
      </c>
      <c r="V119" s="109"/>
    </row>
    <row r="120" spans="1:22" ht="15" customHeight="1" x14ac:dyDescent="0.25">
      <c r="A120" s="4"/>
      <c r="B120" s="4"/>
      <c r="C120" s="4"/>
      <c r="D120" s="4"/>
      <c r="E120" s="4"/>
      <c r="F120" s="4"/>
      <c r="G120" s="4"/>
      <c r="H120" s="4"/>
      <c r="I120" s="4"/>
      <c r="J120" s="4"/>
      <c r="K120" s="4"/>
      <c r="L120" s="4"/>
      <c r="M120" s="4"/>
      <c r="N120" s="4"/>
      <c r="O120" s="147">
        <v>2113</v>
      </c>
      <c r="P120" s="147" t="s">
        <v>1241</v>
      </c>
      <c r="Q120" s="147" t="s">
        <v>1232</v>
      </c>
      <c r="R120" s="147" t="s">
        <v>37</v>
      </c>
      <c r="S120" s="4" t="s">
        <v>254</v>
      </c>
      <c r="T120" s="4">
        <f t="shared" si="16"/>
        <v>2113</v>
      </c>
      <c r="U120" s="4">
        <f t="shared" si="17"/>
        <v>0</v>
      </c>
      <c r="V120" s="109"/>
    </row>
    <row r="121" spans="1:22" ht="15" customHeight="1" x14ac:dyDescent="0.25">
      <c r="A121" s="4"/>
      <c r="B121" s="4"/>
      <c r="C121" s="4"/>
      <c r="D121" s="4"/>
      <c r="E121" s="4"/>
      <c r="F121" s="4"/>
      <c r="G121" s="4"/>
      <c r="H121" s="4"/>
      <c r="I121" s="4"/>
      <c r="J121" s="4"/>
      <c r="K121" s="4"/>
      <c r="L121" s="4"/>
      <c r="M121" s="4"/>
      <c r="N121" s="4"/>
      <c r="O121" s="147">
        <v>2114</v>
      </c>
      <c r="P121" s="147" t="s">
        <v>1242</v>
      </c>
      <c r="Q121" s="147" t="s">
        <v>1233</v>
      </c>
      <c r="R121" s="147" t="s">
        <v>37</v>
      </c>
      <c r="S121" s="4" t="s">
        <v>254</v>
      </c>
      <c r="T121" s="4">
        <f t="shared" si="16"/>
        <v>2114</v>
      </c>
      <c r="U121" s="4">
        <f t="shared" si="17"/>
        <v>0</v>
      </c>
      <c r="V121" s="109"/>
    </row>
    <row r="122" spans="1:22" ht="15" customHeight="1" x14ac:dyDescent="0.25">
      <c r="A122" s="4"/>
      <c r="B122" s="4"/>
      <c r="C122" s="4"/>
      <c r="D122" s="4"/>
      <c r="E122" s="4"/>
      <c r="F122" s="4"/>
      <c r="G122" s="4"/>
      <c r="H122" s="4"/>
      <c r="I122" s="4"/>
      <c r="J122" s="4"/>
      <c r="K122" s="4"/>
      <c r="L122" s="4"/>
      <c r="M122" s="4"/>
      <c r="N122" s="4"/>
      <c r="O122" s="147">
        <v>2115</v>
      </c>
      <c r="P122" s="147" t="s">
        <v>1236</v>
      </c>
      <c r="Q122" s="147" t="s">
        <v>1234</v>
      </c>
      <c r="R122" s="147" t="s">
        <v>37</v>
      </c>
      <c r="S122" s="4" t="s">
        <v>254</v>
      </c>
      <c r="T122" s="4">
        <f t="shared" si="16"/>
        <v>2115</v>
      </c>
      <c r="U122" s="4">
        <f t="shared" si="17"/>
        <v>0</v>
      </c>
      <c r="V122" s="109"/>
    </row>
    <row r="123" spans="1:22" ht="15" customHeight="1" x14ac:dyDescent="0.25">
      <c r="A123" s="4"/>
      <c r="B123" s="4"/>
      <c r="C123" s="4"/>
      <c r="D123" s="4"/>
      <c r="E123" s="4"/>
      <c r="F123" s="4"/>
      <c r="G123" s="4"/>
      <c r="H123" s="4"/>
      <c r="I123" s="4"/>
      <c r="J123" s="4"/>
      <c r="K123" s="4"/>
      <c r="L123" s="4"/>
      <c r="M123" s="4"/>
      <c r="N123" s="4"/>
      <c r="O123" s="147">
        <v>2116</v>
      </c>
      <c r="P123" s="147" t="s">
        <v>1297</v>
      </c>
      <c r="Q123" s="147" t="s">
        <v>1038</v>
      </c>
      <c r="R123" s="147" t="s">
        <v>37</v>
      </c>
      <c r="S123" s="4" t="s">
        <v>254</v>
      </c>
      <c r="T123" s="4">
        <f t="shared" si="16"/>
        <v>2116</v>
      </c>
      <c r="U123" s="4">
        <f t="shared" si="17"/>
        <v>0</v>
      </c>
      <c r="V123" s="109"/>
    </row>
    <row r="124" spans="1:22" ht="15" customHeight="1" x14ac:dyDescent="0.25">
      <c r="A124" s="4"/>
      <c r="B124" s="4"/>
      <c r="C124" s="4"/>
      <c r="D124" s="4"/>
      <c r="E124" s="4"/>
      <c r="F124" s="4"/>
      <c r="G124" s="4"/>
      <c r="H124" s="4"/>
      <c r="I124" s="4"/>
      <c r="J124" s="4"/>
      <c r="K124" s="4"/>
      <c r="L124" s="4"/>
      <c r="M124" s="4"/>
      <c r="N124" s="4"/>
      <c r="O124" s="147">
        <v>2117</v>
      </c>
      <c r="P124" s="147" t="s">
        <v>1298</v>
      </c>
      <c r="Q124" s="147" t="s">
        <v>1038</v>
      </c>
      <c r="R124" s="147" t="s">
        <v>37</v>
      </c>
      <c r="S124" s="4" t="s">
        <v>254</v>
      </c>
      <c r="T124" s="4">
        <f t="shared" si="16"/>
        <v>2117</v>
      </c>
      <c r="U124" s="4">
        <f t="shared" si="17"/>
        <v>0</v>
      </c>
      <c r="V124" s="109"/>
    </row>
    <row r="125" spans="1:22" ht="15" customHeight="1" x14ac:dyDescent="0.25">
      <c r="A125" s="4"/>
      <c r="B125" s="4"/>
      <c r="C125" s="4"/>
      <c r="D125" s="4"/>
      <c r="E125" s="4"/>
      <c r="F125" s="4"/>
      <c r="G125" s="4"/>
      <c r="H125" s="4"/>
      <c r="I125" s="4"/>
      <c r="J125" s="4"/>
      <c r="K125" s="4"/>
      <c r="L125" s="4"/>
      <c r="M125" s="4"/>
      <c r="N125" s="4"/>
      <c r="O125" s="147">
        <v>2118</v>
      </c>
      <c r="P125" s="147" t="s">
        <v>1299</v>
      </c>
      <c r="Q125" s="147" t="s">
        <v>1038</v>
      </c>
      <c r="R125" s="147" t="s">
        <v>37</v>
      </c>
      <c r="S125" s="4" t="s">
        <v>254</v>
      </c>
      <c r="T125" s="4">
        <f t="shared" si="16"/>
        <v>2118</v>
      </c>
      <c r="U125" s="4">
        <f t="shared" si="17"/>
        <v>0</v>
      </c>
      <c r="V125" s="109"/>
    </row>
    <row r="126" spans="1:22" x14ac:dyDescent="0.25">
      <c r="A126" s="4"/>
      <c r="B126" s="4"/>
      <c r="C126" s="4"/>
      <c r="D126" s="4"/>
      <c r="E126" s="4"/>
      <c r="F126" s="4"/>
      <c r="G126" s="4"/>
      <c r="H126" s="4"/>
      <c r="I126" s="4"/>
      <c r="J126" s="4"/>
      <c r="K126" s="4"/>
      <c r="L126" s="4"/>
      <c r="M126" s="4"/>
      <c r="N126" s="4"/>
      <c r="O126" s="147">
        <v>2119</v>
      </c>
      <c r="P126" s="147" t="s">
        <v>1300</v>
      </c>
      <c r="Q126" s="147" t="s">
        <v>1038</v>
      </c>
      <c r="R126" s="147" t="s">
        <v>37</v>
      </c>
      <c r="S126" s="4" t="s">
        <v>254</v>
      </c>
      <c r="T126" s="4">
        <f t="shared" si="16"/>
        <v>2119</v>
      </c>
      <c r="U126" s="4">
        <f t="shared" si="17"/>
        <v>0</v>
      </c>
      <c r="V126" s="109"/>
    </row>
    <row r="127" spans="1:22" x14ac:dyDescent="0.25">
      <c r="A127" s="4"/>
      <c r="B127" s="4"/>
      <c r="C127" s="4"/>
      <c r="D127" s="4"/>
      <c r="E127" s="4"/>
      <c r="F127" s="4"/>
      <c r="G127" s="4"/>
      <c r="H127" s="4"/>
      <c r="I127" s="4"/>
      <c r="J127" s="4"/>
      <c r="K127" s="4"/>
      <c r="L127" s="4"/>
      <c r="M127" s="4"/>
      <c r="N127" s="4"/>
      <c r="O127" s="147">
        <v>2120</v>
      </c>
      <c r="P127" s="147" t="s">
        <v>1301</v>
      </c>
      <c r="Q127" s="147" t="s">
        <v>1038</v>
      </c>
      <c r="R127" s="147" t="s">
        <v>37</v>
      </c>
      <c r="S127" s="4" t="s">
        <v>254</v>
      </c>
      <c r="T127" s="4">
        <f t="shared" si="16"/>
        <v>2120</v>
      </c>
      <c r="U127" s="4">
        <f t="shared" si="17"/>
        <v>0</v>
      </c>
      <c r="V127" s="109"/>
    </row>
    <row r="128" spans="1:22" ht="45" x14ac:dyDescent="0.25">
      <c r="A128" s="4"/>
      <c r="B128" s="4"/>
      <c r="C128" s="4"/>
      <c r="D128" s="4"/>
      <c r="E128" s="4"/>
      <c r="F128" s="4"/>
      <c r="G128" s="4"/>
      <c r="H128" s="4"/>
      <c r="I128" s="4"/>
      <c r="J128" s="4"/>
      <c r="K128" s="4"/>
      <c r="L128" s="4"/>
      <c r="M128" s="4"/>
      <c r="N128" s="4"/>
      <c r="O128" s="147">
        <v>2121</v>
      </c>
      <c r="P128" s="147" t="s">
        <v>1306</v>
      </c>
      <c r="Q128" s="147" t="s">
        <v>1307</v>
      </c>
      <c r="R128" s="147" t="s">
        <v>37</v>
      </c>
      <c r="S128" s="4" t="s">
        <v>254</v>
      </c>
      <c r="T128" s="4">
        <f t="shared" si="16"/>
        <v>2121</v>
      </c>
      <c r="U128" s="4">
        <f t="shared" si="17"/>
        <v>0</v>
      </c>
      <c r="V128" s="109"/>
    </row>
    <row r="129" spans="15:22" ht="45" x14ac:dyDescent="0.25">
      <c r="O129" s="138">
        <v>2121</v>
      </c>
      <c r="P129" s="138" t="s">
        <v>1306</v>
      </c>
      <c r="Q129" s="138" t="s">
        <v>1307</v>
      </c>
      <c r="R129" s="138"/>
      <c r="S129" s="145"/>
      <c r="T129" s="145"/>
      <c r="U129">
        <f t="shared" si="17"/>
        <v>0</v>
      </c>
      <c r="V129" s="109" t="str">
        <f t="shared" si="15"/>
        <v>, 0)</v>
      </c>
    </row>
    <row r="130" spans="15:22" ht="45" x14ac:dyDescent="0.25">
      <c r="O130" s="132">
        <v>2121</v>
      </c>
      <c r="P130" s="132" t="s">
        <v>1306</v>
      </c>
      <c r="Q130" s="132" t="s">
        <v>1307</v>
      </c>
      <c r="R130" s="132"/>
      <c r="S130" s="8"/>
      <c r="T130" s="8"/>
      <c r="U130">
        <f t="shared" si="17"/>
        <v>0</v>
      </c>
      <c r="V130" s="109" t="str">
        <f t="shared" si="15"/>
        <v>, 0)</v>
      </c>
    </row>
    <row r="131" spans="15:22" ht="45" x14ac:dyDescent="0.25">
      <c r="O131" s="132">
        <v>2121</v>
      </c>
      <c r="P131" s="132" t="s">
        <v>1306</v>
      </c>
      <c r="Q131" s="132" t="s">
        <v>1307</v>
      </c>
      <c r="R131" s="132"/>
      <c r="S131" s="8"/>
      <c r="T131" s="8"/>
      <c r="U131">
        <f t="shared" si="17"/>
        <v>0</v>
      </c>
      <c r="V131" s="109" t="str">
        <f t="shared" si="15"/>
        <v>, 0)</v>
      </c>
    </row>
    <row r="132" spans="15:22" ht="45" x14ac:dyDescent="0.25">
      <c r="O132" s="132">
        <v>2122</v>
      </c>
      <c r="P132" s="132" t="s">
        <v>1308</v>
      </c>
      <c r="Q132" s="132" t="s">
        <v>1309</v>
      </c>
      <c r="R132" s="132"/>
      <c r="S132" s="8"/>
      <c r="T132" s="8"/>
      <c r="U132">
        <f t="shared" si="17"/>
        <v>0</v>
      </c>
      <c r="V132" s="109" t="str">
        <f t="shared" si="15"/>
        <v>, 0)</v>
      </c>
    </row>
    <row r="133" spans="15:22" ht="60" x14ac:dyDescent="0.25">
      <c r="O133" s="132">
        <v>2123</v>
      </c>
      <c r="P133" s="132" t="s">
        <v>1310</v>
      </c>
      <c r="Q133" s="132" t="s">
        <v>1311</v>
      </c>
      <c r="R133" s="132"/>
      <c r="S133" s="8"/>
      <c r="T133" s="8"/>
      <c r="U133">
        <f t="shared" si="17"/>
        <v>0</v>
      </c>
      <c r="V133" s="109" t="str">
        <f t="shared" si="15"/>
        <v>, 0)</v>
      </c>
    </row>
    <row r="134" spans="15:22" ht="60" x14ac:dyDescent="0.25">
      <c r="O134" s="132">
        <v>2124</v>
      </c>
      <c r="P134" s="132" t="s">
        <v>1310</v>
      </c>
      <c r="Q134" s="132" t="s">
        <v>1312</v>
      </c>
      <c r="U134">
        <f t="shared" si="17"/>
        <v>0</v>
      </c>
      <c r="V134" s="109" t="str">
        <f t="shared" si="15"/>
        <v>, 0)</v>
      </c>
    </row>
    <row r="135" spans="15:22" ht="60" x14ac:dyDescent="0.25">
      <c r="O135" s="132">
        <v>2125</v>
      </c>
      <c r="P135" s="132" t="s">
        <v>1279</v>
      </c>
      <c r="Q135" s="132" t="s">
        <v>1313</v>
      </c>
      <c r="U135">
        <f t="shared" si="17"/>
        <v>0</v>
      </c>
      <c r="V135" s="109" t="str">
        <f t="shared" si="15"/>
        <v>, 0)</v>
      </c>
    </row>
    <row r="136" spans="15:22" ht="60" x14ac:dyDescent="0.25">
      <c r="O136" s="132">
        <v>2126</v>
      </c>
      <c r="P136" s="132" t="s">
        <v>1279</v>
      </c>
      <c r="Q136" s="132" t="s">
        <v>1314</v>
      </c>
      <c r="U136">
        <f t="shared" si="17"/>
        <v>0</v>
      </c>
      <c r="V136" s="109" t="str">
        <f t="shared" si="15"/>
        <v>, 0)</v>
      </c>
    </row>
    <row r="137" spans="15:22" ht="45" x14ac:dyDescent="0.25">
      <c r="O137" s="132">
        <v>2127</v>
      </c>
      <c r="P137" s="132" t="s">
        <v>1280</v>
      </c>
      <c r="Q137" s="132" t="s">
        <v>1315</v>
      </c>
      <c r="U137">
        <f t="shared" si="17"/>
        <v>0</v>
      </c>
      <c r="V137" s="109" t="str">
        <f t="shared" si="15"/>
        <v>, 0)</v>
      </c>
    </row>
    <row r="138" spans="15:22" ht="60" x14ac:dyDescent="0.25">
      <c r="O138" s="132">
        <v>2128</v>
      </c>
      <c r="P138" s="132" t="s">
        <v>1280</v>
      </c>
      <c r="Q138" s="132" t="s">
        <v>1316</v>
      </c>
      <c r="U138">
        <f t="shared" si="17"/>
        <v>0</v>
      </c>
      <c r="V138" s="109" t="str">
        <f t="shared" si="15"/>
        <v>, 0)</v>
      </c>
    </row>
    <row r="139" spans="15:22" ht="60" x14ac:dyDescent="0.25">
      <c r="O139" s="132">
        <v>2129</v>
      </c>
      <c r="P139" s="132" t="s">
        <v>1281</v>
      </c>
      <c r="Q139" s="132" t="s">
        <v>1317</v>
      </c>
      <c r="U139">
        <f t="shared" si="17"/>
        <v>0</v>
      </c>
      <c r="V139" s="109" t="str">
        <f t="shared" si="15"/>
        <v>, 0)</v>
      </c>
    </row>
    <row r="140" spans="15:22" ht="60" x14ac:dyDescent="0.25">
      <c r="O140" s="132">
        <v>2130</v>
      </c>
      <c r="P140" s="132" t="s">
        <v>1281</v>
      </c>
      <c r="Q140" s="132" t="s">
        <v>1318</v>
      </c>
      <c r="U140">
        <f t="shared" si="17"/>
        <v>0</v>
      </c>
      <c r="V140" s="109" t="str">
        <f t="shared" si="15"/>
        <v>, 0)</v>
      </c>
    </row>
  </sheetData>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T271"/>
  <sheetViews>
    <sheetView zoomScaleNormal="100" workbookViewId="0">
      <pane xSplit="4" ySplit="12" topLeftCell="H108" activePane="bottomRight" state="frozen"/>
      <selection pane="topRight" activeCell="E1" sqref="E1"/>
      <selection pane="bottomLeft" activeCell="A13" sqref="A13"/>
      <selection pane="bottomRight" activeCell="H271" sqref="H229:H271"/>
    </sheetView>
  </sheetViews>
  <sheetFormatPr defaultRowHeight="15" x14ac:dyDescent="0.25"/>
  <cols>
    <col min="3" max="3" width="48.140625" customWidth="1"/>
    <col min="4" max="4" width="44.28515625" customWidth="1"/>
    <col min="7" max="7" width="27" customWidth="1"/>
    <col min="8" max="8" width="17.28515625" customWidth="1"/>
    <col min="10" max="10" width="9.140625" customWidth="1"/>
    <col min="11" max="11" width="66.140625" customWidth="1"/>
    <col min="13" max="13" width="19.140625" customWidth="1"/>
    <col min="16" max="16" width="23.140625" customWidth="1"/>
  </cols>
  <sheetData>
    <row r="1" spans="2:20" ht="15.75" x14ac:dyDescent="0.25">
      <c r="B1" s="157" t="s">
        <v>299</v>
      </c>
      <c r="C1" s="157"/>
    </row>
    <row r="2" spans="2:20" x14ac:dyDescent="0.25">
      <c r="B2" s="30" t="s">
        <v>58</v>
      </c>
      <c r="C2" s="30" t="s">
        <v>255</v>
      </c>
    </row>
    <row r="3" spans="2:20" x14ac:dyDescent="0.25">
      <c r="B3" s="2">
        <v>1</v>
      </c>
      <c r="C3" s="2" t="s">
        <v>20</v>
      </c>
    </row>
    <row r="4" spans="2:20" x14ac:dyDescent="0.25">
      <c r="B4" s="2">
        <v>2</v>
      </c>
      <c r="C4" s="2" t="s">
        <v>19</v>
      </c>
    </row>
    <row r="5" spans="2:20" x14ac:dyDescent="0.25">
      <c r="B5" s="2">
        <v>3</v>
      </c>
      <c r="C5" s="2" t="s">
        <v>24</v>
      </c>
    </row>
    <row r="6" spans="2:20" x14ac:dyDescent="0.25">
      <c r="B6" s="2">
        <v>4</v>
      </c>
      <c r="C6" s="2" t="s">
        <v>25</v>
      </c>
    </row>
    <row r="7" spans="2:20" x14ac:dyDescent="0.25">
      <c r="B7" s="2">
        <v>5</v>
      </c>
      <c r="C7" s="2" t="s">
        <v>21</v>
      </c>
    </row>
    <row r="8" spans="2:20" x14ac:dyDescent="0.25">
      <c r="B8" s="2">
        <v>6</v>
      </c>
      <c r="C8" s="2" t="s">
        <v>26</v>
      </c>
    </row>
    <row r="9" spans="2:20" x14ac:dyDescent="0.25">
      <c r="B9" s="2">
        <v>7</v>
      </c>
      <c r="C9" s="2" t="s">
        <v>22</v>
      </c>
    </row>
    <row r="10" spans="2:20" x14ac:dyDescent="0.25">
      <c r="B10" s="2">
        <v>8</v>
      </c>
      <c r="C10" s="2" t="s">
        <v>23</v>
      </c>
    </row>
    <row r="12" spans="2:20" x14ac:dyDescent="0.25">
      <c r="B12" s="24" t="s">
        <v>58</v>
      </c>
      <c r="C12" s="24" t="s">
        <v>60</v>
      </c>
      <c r="D12" s="24" t="s">
        <v>64</v>
      </c>
    </row>
    <row r="13" spans="2:20" x14ac:dyDescent="0.25">
      <c r="B13" s="2">
        <v>51</v>
      </c>
      <c r="C13" s="2" t="s">
        <v>234</v>
      </c>
      <c r="D13" s="2" t="s">
        <v>235</v>
      </c>
      <c r="E13" t="s">
        <v>256</v>
      </c>
      <c r="F13" s="2">
        <v>1</v>
      </c>
      <c r="G13" s="2" t="s">
        <v>20</v>
      </c>
      <c r="H13" t="str">
        <f>$E13&amp;F13&amp;", "&amp;$B13&amp;")"</f>
        <v>INSERT INTO SegRoleAction (SegRoleId,SegActionId) VALUES (1, 51)</v>
      </c>
      <c r="I13" s="2">
        <v>2</v>
      </c>
      <c r="J13" s="2" t="s">
        <v>19</v>
      </c>
      <c r="K13" t="str">
        <f>$E13&amp;I13&amp;", "&amp;$B13&amp;")"</f>
        <v>INSERT INTO SegRoleAction (SegRoleId,SegActionId) VALUES (2, 51)</v>
      </c>
      <c r="L13" s="2">
        <v>3</v>
      </c>
      <c r="M13" s="2" t="s">
        <v>24</v>
      </c>
      <c r="N13" s="2" t="str">
        <f>$E13&amp;L13&amp;", "&amp;$B13&amp;")"</f>
        <v>INSERT INTO SegRoleAction (SegRoleId,SegActionId) VALUES (3, 51)</v>
      </c>
      <c r="O13" s="2">
        <v>4</v>
      </c>
      <c r="P13" s="2" t="s">
        <v>25</v>
      </c>
      <c r="Q13" s="2" t="str">
        <f>$E13&amp;O13&amp;", "&amp;$B13&amp;")"</f>
        <v>INSERT INTO SegRoleAction (SegRoleId,SegActionId) VALUES (4, 51)</v>
      </c>
      <c r="R13" s="2">
        <v>5</v>
      </c>
      <c r="S13" s="2" t="s">
        <v>21</v>
      </c>
      <c r="T13" s="2"/>
    </row>
    <row r="14" spans="2:20" x14ac:dyDescent="0.25">
      <c r="B14" s="2">
        <v>52</v>
      </c>
      <c r="C14" s="2" t="s">
        <v>236</v>
      </c>
      <c r="D14" s="2" t="s">
        <v>237</v>
      </c>
      <c r="E14" t="s">
        <v>256</v>
      </c>
      <c r="F14" s="2">
        <v>1</v>
      </c>
      <c r="G14" s="2" t="s">
        <v>20</v>
      </c>
      <c r="H14" t="str">
        <f t="shared" ref="H14:H77" si="0">$E14&amp;F14&amp;", "&amp;$B14&amp;")"</f>
        <v>INSERT INTO SegRoleAction (SegRoleId,SegActionId) VALUES (1, 52)</v>
      </c>
      <c r="I14" s="2">
        <v>2</v>
      </c>
      <c r="J14" s="2" t="s">
        <v>19</v>
      </c>
      <c r="L14" s="2">
        <v>3</v>
      </c>
      <c r="M14" s="2" t="s">
        <v>24</v>
      </c>
      <c r="N14" s="2" t="str">
        <f t="shared" ref="N14:N46" si="1">$E14&amp;L14&amp;", "&amp;$B14&amp;")"</f>
        <v>INSERT INTO SegRoleAction (SegRoleId,SegActionId) VALUES (3, 52)</v>
      </c>
      <c r="O14" s="2">
        <v>4</v>
      </c>
      <c r="P14" s="2" t="s">
        <v>25</v>
      </c>
      <c r="Q14" s="2" t="str">
        <f t="shared" ref="Q14:Q46" si="2">$E14&amp;O14&amp;", "&amp;$B14&amp;")"</f>
        <v>INSERT INTO SegRoleAction (SegRoleId,SegActionId) VALUES (4, 52)</v>
      </c>
      <c r="R14" s="2">
        <v>5</v>
      </c>
      <c r="S14" s="2" t="s">
        <v>21</v>
      </c>
      <c r="T14" s="2" t="str">
        <f t="shared" ref="T14" si="3">$E14&amp;R14&amp;", "&amp;$B14&amp;")"</f>
        <v>INSERT INTO SegRoleAction (SegRoleId,SegActionId) VALUES (5, 52)</v>
      </c>
    </row>
    <row r="15" spans="2:20" x14ac:dyDescent="0.25">
      <c r="B15" s="2">
        <v>53</v>
      </c>
      <c r="C15" s="2" t="s">
        <v>238</v>
      </c>
      <c r="D15" s="2" t="s">
        <v>239</v>
      </c>
      <c r="E15" t="s">
        <v>256</v>
      </c>
      <c r="F15" s="2">
        <v>1</v>
      </c>
      <c r="G15" s="2" t="s">
        <v>20</v>
      </c>
      <c r="H15" t="str">
        <f t="shared" si="0"/>
        <v>INSERT INTO SegRoleAction (SegRoleId,SegActionId) VALUES (1, 53)</v>
      </c>
      <c r="I15" s="2">
        <v>2</v>
      </c>
      <c r="J15" s="2" t="s">
        <v>19</v>
      </c>
      <c r="K15" t="str">
        <f t="shared" ref="K15:K45" si="4">$E15&amp;I15&amp;", "&amp;$B15&amp;")"</f>
        <v>INSERT INTO SegRoleAction (SegRoleId,SegActionId) VALUES (2, 53)</v>
      </c>
      <c r="L15" s="2">
        <v>3</v>
      </c>
      <c r="M15" s="2" t="s">
        <v>24</v>
      </c>
      <c r="N15" s="2" t="str">
        <f t="shared" si="1"/>
        <v>INSERT INTO SegRoleAction (SegRoleId,SegActionId) VALUES (3, 53)</v>
      </c>
      <c r="O15" s="2">
        <v>4</v>
      </c>
      <c r="P15" s="2" t="s">
        <v>25</v>
      </c>
      <c r="Q15" s="2" t="str">
        <f t="shared" si="2"/>
        <v>INSERT INTO SegRoleAction (SegRoleId,SegActionId) VALUES (4, 53)</v>
      </c>
      <c r="R15" s="2">
        <v>5</v>
      </c>
      <c r="S15" s="2" t="s">
        <v>21</v>
      </c>
      <c r="T15" s="2"/>
    </row>
    <row r="16" spans="2:20" x14ac:dyDescent="0.25">
      <c r="B16" s="2">
        <v>54</v>
      </c>
      <c r="C16" s="2" t="s">
        <v>240</v>
      </c>
      <c r="D16" s="2" t="s">
        <v>241</v>
      </c>
      <c r="E16" t="s">
        <v>256</v>
      </c>
      <c r="F16" s="2">
        <v>1</v>
      </c>
      <c r="G16" s="2" t="s">
        <v>20</v>
      </c>
      <c r="H16" t="str">
        <f t="shared" si="0"/>
        <v>INSERT INTO SegRoleAction (SegRoleId,SegActionId) VALUES (1, 54)</v>
      </c>
      <c r="I16" s="2">
        <v>2</v>
      </c>
      <c r="J16" s="2" t="s">
        <v>19</v>
      </c>
      <c r="K16" t="str">
        <f t="shared" si="4"/>
        <v>INSERT INTO SegRoleAction (SegRoleId,SegActionId) VALUES (2, 54)</v>
      </c>
      <c r="L16" s="2">
        <v>3</v>
      </c>
      <c r="M16" s="2" t="s">
        <v>24</v>
      </c>
      <c r="N16" s="2" t="str">
        <f t="shared" si="1"/>
        <v>INSERT INTO SegRoleAction (SegRoleId,SegActionId) VALUES (3, 54)</v>
      </c>
      <c r="O16" s="2">
        <v>4</v>
      </c>
      <c r="P16" s="2" t="s">
        <v>25</v>
      </c>
      <c r="Q16" s="2" t="str">
        <f t="shared" si="2"/>
        <v>INSERT INTO SegRoleAction (SegRoleId,SegActionId) VALUES (4, 54)</v>
      </c>
      <c r="R16" s="2">
        <v>5</v>
      </c>
      <c r="S16" s="2" t="s">
        <v>21</v>
      </c>
      <c r="T16" s="2"/>
    </row>
    <row r="17" spans="2:20" x14ac:dyDescent="0.25">
      <c r="B17" s="2">
        <v>55</v>
      </c>
      <c r="C17" s="2" t="s">
        <v>242</v>
      </c>
      <c r="D17" s="2" t="s">
        <v>243</v>
      </c>
      <c r="E17" t="s">
        <v>256</v>
      </c>
      <c r="F17" s="2">
        <v>1</v>
      </c>
      <c r="G17" s="2" t="s">
        <v>20</v>
      </c>
      <c r="H17" t="str">
        <f t="shared" si="0"/>
        <v>INSERT INTO SegRoleAction (SegRoleId,SegActionId) VALUES (1, 55)</v>
      </c>
      <c r="I17" s="2">
        <v>2</v>
      </c>
      <c r="J17" s="2" t="s">
        <v>19</v>
      </c>
      <c r="K17" t="str">
        <f t="shared" si="4"/>
        <v>INSERT INTO SegRoleAction (SegRoleId,SegActionId) VALUES (2, 55)</v>
      </c>
      <c r="L17" s="2">
        <v>3</v>
      </c>
      <c r="M17" s="2" t="s">
        <v>24</v>
      </c>
      <c r="N17" s="2" t="str">
        <f t="shared" si="1"/>
        <v>INSERT INTO SegRoleAction (SegRoleId,SegActionId) VALUES (3, 55)</v>
      </c>
      <c r="O17" s="2">
        <v>4</v>
      </c>
      <c r="P17" s="2" t="s">
        <v>25</v>
      </c>
      <c r="Q17" s="2" t="str">
        <f t="shared" si="2"/>
        <v>INSERT INTO SegRoleAction (SegRoleId,SegActionId) VALUES (4, 55)</v>
      </c>
      <c r="R17" s="2">
        <v>5</v>
      </c>
      <c r="S17" s="2" t="s">
        <v>21</v>
      </c>
      <c r="T17" s="2"/>
    </row>
    <row r="18" spans="2:20" x14ac:dyDescent="0.25">
      <c r="B18" s="2">
        <v>56</v>
      </c>
      <c r="C18" s="2" t="s">
        <v>244</v>
      </c>
      <c r="D18" s="2" t="s">
        <v>245</v>
      </c>
      <c r="E18" t="s">
        <v>256</v>
      </c>
      <c r="F18" s="2">
        <v>1</v>
      </c>
      <c r="G18" s="2" t="s">
        <v>20</v>
      </c>
      <c r="H18" t="str">
        <f t="shared" si="0"/>
        <v>INSERT INTO SegRoleAction (SegRoleId,SegActionId) VALUES (1, 56)</v>
      </c>
      <c r="I18" s="2">
        <v>2</v>
      </c>
      <c r="J18" s="2" t="s">
        <v>19</v>
      </c>
      <c r="K18" t="str">
        <f t="shared" si="4"/>
        <v>INSERT INTO SegRoleAction (SegRoleId,SegActionId) VALUES (2, 56)</v>
      </c>
      <c r="L18" s="2">
        <v>3</v>
      </c>
      <c r="M18" s="2" t="s">
        <v>24</v>
      </c>
      <c r="N18" s="2" t="str">
        <f t="shared" si="1"/>
        <v>INSERT INTO SegRoleAction (SegRoleId,SegActionId) VALUES (3, 56)</v>
      </c>
      <c r="O18" s="2">
        <v>4</v>
      </c>
      <c r="P18" s="2" t="s">
        <v>25</v>
      </c>
      <c r="Q18" s="2" t="str">
        <f t="shared" si="2"/>
        <v>INSERT INTO SegRoleAction (SegRoleId,SegActionId) VALUES (4, 56)</v>
      </c>
      <c r="R18" s="2">
        <v>5</v>
      </c>
      <c r="S18" s="2" t="s">
        <v>21</v>
      </c>
      <c r="T18" s="2"/>
    </row>
    <row r="19" spans="2:20" x14ac:dyDescent="0.25">
      <c r="B19" s="2">
        <v>57</v>
      </c>
      <c r="C19" s="2" t="s">
        <v>246</v>
      </c>
      <c r="D19" s="2" t="s">
        <v>247</v>
      </c>
      <c r="E19" t="s">
        <v>256</v>
      </c>
      <c r="F19" s="2">
        <v>1</v>
      </c>
      <c r="G19" s="2" t="s">
        <v>20</v>
      </c>
      <c r="H19" t="str">
        <f t="shared" si="0"/>
        <v>INSERT INTO SegRoleAction (SegRoleId,SegActionId) VALUES (1, 57)</v>
      </c>
      <c r="I19" s="2">
        <v>2</v>
      </c>
      <c r="J19" s="2" t="s">
        <v>19</v>
      </c>
      <c r="K19" t="str">
        <f t="shared" si="4"/>
        <v>INSERT INTO SegRoleAction (SegRoleId,SegActionId) VALUES (2, 57)</v>
      </c>
      <c r="L19" s="2">
        <v>3</v>
      </c>
      <c r="M19" s="2" t="s">
        <v>24</v>
      </c>
      <c r="N19" s="2" t="str">
        <f t="shared" si="1"/>
        <v>INSERT INTO SegRoleAction (SegRoleId,SegActionId) VALUES (3, 57)</v>
      </c>
      <c r="O19" s="2">
        <v>4</v>
      </c>
      <c r="P19" s="2" t="s">
        <v>25</v>
      </c>
      <c r="Q19" s="2" t="str">
        <f t="shared" si="2"/>
        <v>INSERT INTO SegRoleAction (SegRoleId,SegActionId) VALUES (4, 57)</v>
      </c>
      <c r="R19" s="2">
        <v>5</v>
      </c>
      <c r="S19" s="2" t="s">
        <v>21</v>
      </c>
      <c r="T19" s="2"/>
    </row>
    <row r="20" spans="2:20" x14ac:dyDescent="0.25">
      <c r="B20" s="2">
        <v>58</v>
      </c>
      <c r="C20" s="2" t="s">
        <v>248</v>
      </c>
      <c r="D20" s="2" t="s">
        <v>249</v>
      </c>
      <c r="E20" t="s">
        <v>256</v>
      </c>
      <c r="F20" s="2">
        <v>1</v>
      </c>
      <c r="G20" s="2" t="s">
        <v>20</v>
      </c>
      <c r="H20" t="str">
        <f t="shared" si="0"/>
        <v>INSERT INTO SegRoleAction (SegRoleId,SegActionId) VALUES (1, 58)</v>
      </c>
      <c r="I20" s="2">
        <v>2</v>
      </c>
      <c r="J20" s="2" t="s">
        <v>19</v>
      </c>
      <c r="K20" t="str">
        <f t="shared" si="4"/>
        <v>INSERT INTO SegRoleAction (SegRoleId,SegActionId) VALUES (2, 58)</v>
      </c>
      <c r="L20" s="2">
        <v>3</v>
      </c>
      <c r="M20" s="2" t="s">
        <v>24</v>
      </c>
      <c r="N20" s="2" t="str">
        <f t="shared" si="1"/>
        <v>INSERT INTO SegRoleAction (SegRoleId,SegActionId) VALUES (3, 58)</v>
      </c>
      <c r="O20" s="2">
        <v>4</v>
      </c>
      <c r="P20" s="2" t="s">
        <v>25</v>
      </c>
      <c r="Q20" s="2" t="str">
        <f t="shared" si="2"/>
        <v>INSERT INTO SegRoleAction (SegRoleId,SegActionId) VALUES (4, 58)</v>
      </c>
      <c r="R20" s="2">
        <v>5</v>
      </c>
      <c r="S20" s="2" t="s">
        <v>21</v>
      </c>
      <c r="T20" s="2"/>
    </row>
    <row r="21" spans="2:20" x14ac:dyDescent="0.25">
      <c r="B21" s="2">
        <v>59</v>
      </c>
      <c r="C21" s="2" t="s">
        <v>250</v>
      </c>
      <c r="D21" s="2" t="s">
        <v>251</v>
      </c>
      <c r="E21" t="s">
        <v>256</v>
      </c>
      <c r="F21" s="2">
        <v>1</v>
      </c>
      <c r="G21" s="2" t="s">
        <v>20</v>
      </c>
      <c r="H21" t="str">
        <f t="shared" si="0"/>
        <v>INSERT INTO SegRoleAction (SegRoleId,SegActionId) VALUES (1, 59)</v>
      </c>
      <c r="I21" s="2">
        <v>2</v>
      </c>
      <c r="J21" s="2" t="s">
        <v>19</v>
      </c>
      <c r="K21" t="str">
        <f t="shared" si="4"/>
        <v>INSERT INTO SegRoleAction (SegRoleId,SegActionId) VALUES (2, 59)</v>
      </c>
      <c r="L21" s="2">
        <v>3</v>
      </c>
      <c r="M21" s="2" t="s">
        <v>24</v>
      </c>
      <c r="N21" s="2" t="str">
        <f t="shared" si="1"/>
        <v>INSERT INTO SegRoleAction (SegRoleId,SegActionId) VALUES (3, 59)</v>
      </c>
      <c r="O21" s="2">
        <v>4</v>
      </c>
      <c r="P21" s="2" t="s">
        <v>25</v>
      </c>
      <c r="Q21" s="2" t="str">
        <f t="shared" si="2"/>
        <v>INSERT INTO SegRoleAction (SegRoleId,SegActionId) VALUES (4, 59)</v>
      </c>
      <c r="R21" s="2">
        <v>5</v>
      </c>
      <c r="S21" s="2" t="s">
        <v>21</v>
      </c>
      <c r="T21" s="2"/>
    </row>
    <row r="22" spans="2:20" x14ac:dyDescent="0.25">
      <c r="B22" s="26">
        <v>1</v>
      </c>
      <c r="C22" s="26" t="s">
        <v>167</v>
      </c>
      <c r="D22" s="26" t="s">
        <v>168</v>
      </c>
      <c r="E22" t="s">
        <v>256</v>
      </c>
      <c r="F22" s="2">
        <v>1</v>
      </c>
      <c r="G22" s="2" t="s">
        <v>20</v>
      </c>
      <c r="H22" t="str">
        <f t="shared" si="0"/>
        <v>INSERT INTO SegRoleAction (SegRoleId,SegActionId) VALUES (1, 1)</v>
      </c>
      <c r="I22" s="2">
        <v>2</v>
      </c>
      <c r="J22" s="2" t="s">
        <v>19</v>
      </c>
      <c r="L22" s="2">
        <v>3</v>
      </c>
      <c r="M22" s="2" t="s">
        <v>24</v>
      </c>
      <c r="N22" s="2" t="str">
        <f t="shared" si="1"/>
        <v>INSERT INTO SegRoleAction (SegRoleId,SegActionId) VALUES (3, 1)</v>
      </c>
      <c r="O22" s="2">
        <v>4</v>
      </c>
      <c r="P22" s="2" t="s">
        <v>25</v>
      </c>
      <c r="Q22" s="2"/>
      <c r="R22" s="2">
        <v>5</v>
      </c>
      <c r="S22" s="2" t="s">
        <v>21</v>
      </c>
      <c r="T22" s="2"/>
    </row>
    <row r="23" spans="2:20" x14ac:dyDescent="0.25">
      <c r="B23" s="26">
        <v>5</v>
      </c>
      <c r="C23" s="26" t="s">
        <v>80</v>
      </c>
      <c r="D23" s="26" t="s">
        <v>173</v>
      </c>
      <c r="E23" t="s">
        <v>256</v>
      </c>
      <c r="F23" s="2">
        <v>1</v>
      </c>
      <c r="G23" s="2" t="s">
        <v>20</v>
      </c>
      <c r="H23" t="str">
        <f t="shared" si="0"/>
        <v>INSERT INTO SegRoleAction (SegRoleId,SegActionId) VALUES (1, 5)</v>
      </c>
      <c r="I23" s="2">
        <v>2</v>
      </c>
      <c r="J23" s="2" t="s">
        <v>19</v>
      </c>
      <c r="K23" t="str">
        <f t="shared" si="4"/>
        <v>INSERT INTO SegRoleAction (SegRoleId,SegActionId) VALUES (2, 5)</v>
      </c>
      <c r="L23" s="2">
        <v>3</v>
      </c>
      <c r="M23" s="2" t="s">
        <v>24</v>
      </c>
      <c r="N23" s="2" t="str">
        <f t="shared" si="1"/>
        <v>INSERT INTO SegRoleAction (SegRoleId,SegActionId) VALUES (3, 5)</v>
      </c>
      <c r="O23" s="2">
        <v>4</v>
      </c>
      <c r="P23" s="2" t="s">
        <v>25</v>
      </c>
      <c r="Q23" s="2" t="str">
        <f t="shared" si="2"/>
        <v>INSERT INTO SegRoleAction (SegRoleId,SegActionId) VALUES (4, 5)</v>
      </c>
      <c r="R23" s="2">
        <v>5</v>
      </c>
      <c r="S23" s="2" t="s">
        <v>21</v>
      </c>
      <c r="T23" s="2"/>
    </row>
    <row r="24" spans="2:20" x14ac:dyDescent="0.25">
      <c r="B24" s="26">
        <v>2</v>
      </c>
      <c r="C24" s="26" t="s">
        <v>82</v>
      </c>
      <c r="D24" s="26" t="s">
        <v>169</v>
      </c>
      <c r="E24" t="s">
        <v>256</v>
      </c>
      <c r="F24" s="2">
        <v>1</v>
      </c>
      <c r="G24" s="2" t="s">
        <v>20</v>
      </c>
      <c r="H24" t="str">
        <f t="shared" si="0"/>
        <v>INSERT INTO SegRoleAction (SegRoleId,SegActionId) VALUES (1, 2)</v>
      </c>
      <c r="I24" s="2">
        <v>2</v>
      </c>
      <c r="J24" s="2" t="s">
        <v>19</v>
      </c>
      <c r="L24" s="2">
        <v>3</v>
      </c>
      <c r="M24" s="2" t="s">
        <v>24</v>
      </c>
      <c r="N24" s="2" t="str">
        <f t="shared" si="1"/>
        <v>INSERT INTO SegRoleAction (SegRoleId,SegActionId) VALUES (3, 2)</v>
      </c>
      <c r="O24" s="2">
        <v>4</v>
      </c>
      <c r="P24" s="2" t="s">
        <v>25</v>
      </c>
      <c r="Q24" s="2"/>
    </row>
    <row r="25" spans="2:20" x14ac:dyDescent="0.25">
      <c r="B25" s="26">
        <v>4</v>
      </c>
      <c r="C25" s="26" t="s">
        <v>171</v>
      </c>
      <c r="D25" s="26" t="s">
        <v>172</v>
      </c>
      <c r="E25" t="s">
        <v>256</v>
      </c>
      <c r="F25" s="2">
        <v>1</v>
      </c>
      <c r="G25" s="2" t="s">
        <v>20</v>
      </c>
      <c r="H25" t="str">
        <f t="shared" si="0"/>
        <v>INSERT INTO SegRoleAction (SegRoleId,SegActionId) VALUES (1, 4)</v>
      </c>
      <c r="I25" s="2">
        <v>2</v>
      </c>
      <c r="J25" s="2" t="s">
        <v>19</v>
      </c>
      <c r="K25" t="str">
        <f t="shared" si="4"/>
        <v>INSERT INTO SegRoleAction (SegRoleId,SegActionId) VALUES (2, 4)</v>
      </c>
      <c r="L25" s="2">
        <v>3</v>
      </c>
      <c r="M25" s="2" t="s">
        <v>24</v>
      </c>
      <c r="N25" s="2" t="str">
        <f t="shared" si="1"/>
        <v>INSERT INTO SegRoleAction (SegRoleId,SegActionId) VALUES (3, 4)</v>
      </c>
      <c r="O25" s="2">
        <v>4</v>
      </c>
      <c r="P25" s="2" t="s">
        <v>25</v>
      </c>
      <c r="Q25" s="2" t="str">
        <f t="shared" si="2"/>
        <v>INSERT INTO SegRoleAction (SegRoleId,SegActionId) VALUES (4, 4)</v>
      </c>
    </row>
    <row r="26" spans="2:20" x14ac:dyDescent="0.25">
      <c r="B26" s="26">
        <v>3</v>
      </c>
      <c r="C26" s="26" t="s">
        <v>81</v>
      </c>
      <c r="D26" s="26" t="s">
        <v>170</v>
      </c>
      <c r="E26" t="s">
        <v>256</v>
      </c>
      <c r="F26" s="2">
        <v>1</v>
      </c>
      <c r="G26" s="2" t="s">
        <v>20</v>
      </c>
      <c r="H26" t="str">
        <f t="shared" si="0"/>
        <v>INSERT INTO SegRoleAction (SegRoleId,SegActionId) VALUES (1, 3)</v>
      </c>
      <c r="I26" s="2">
        <v>2</v>
      </c>
      <c r="J26" s="2" t="s">
        <v>19</v>
      </c>
      <c r="L26" s="2">
        <v>3</v>
      </c>
      <c r="M26" s="2" t="s">
        <v>24</v>
      </c>
      <c r="N26" s="2" t="str">
        <f t="shared" si="1"/>
        <v>INSERT INTO SegRoleAction (SegRoleId,SegActionId) VALUES (3, 3)</v>
      </c>
      <c r="O26" s="2">
        <v>4</v>
      </c>
      <c r="P26" s="2" t="s">
        <v>25</v>
      </c>
      <c r="Q26" s="2"/>
    </row>
    <row r="27" spans="2:20" x14ac:dyDescent="0.25">
      <c r="B27" s="2">
        <v>10</v>
      </c>
      <c r="C27" s="2" t="s">
        <v>84</v>
      </c>
      <c r="D27" s="2" t="s">
        <v>180</v>
      </c>
      <c r="E27" t="s">
        <v>256</v>
      </c>
      <c r="F27" s="2">
        <v>1</v>
      </c>
      <c r="G27" s="2" t="s">
        <v>20</v>
      </c>
      <c r="H27" t="str">
        <f t="shared" si="0"/>
        <v>INSERT INTO SegRoleAction (SegRoleId,SegActionId) VALUES (1, 10)</v>
      </c>
      <c r="I27" s="2">
        <v>2</v>
      </c>
      <c r="J27" s="2" t="s">
        <v>19</v>
      </c>
      <c r="K27" t="str">
        <f t="shared" si="4"/>
        <v>INSERT INTO SegRoleAction (SegRoleId,SegActionId) VALUES (2, 10)</v>
      </c>
      <c r="L27" s="2">
        <v>3</v>
      </c>
      <c r="M27" s="2" t="s">
        <v>24</v>
      </c>
      <c r="N27" s="2" t="str">
        <f t="shared" si="1"/>
        <v>INSERT INTO SegRoleAction (SegRoleId,SegActionId) VALUES (3, 10)</v>
      </c>
      <c r="O27" s="2">
        <v>4</v>
      </c>
      <c r="P27" s="2" t="s">
        <v>25</v>
      </c>
      <c r="Q27" s="2" t="str">
        <f t="shared" si="2"/>
        <v>INSERT INTO SegRoleAction (SegRoleId,SegActionId) VALUES (4, 10)</v>
      </c>
    </row>
    <row r="28" spans="2:20" x14ac:dyDescent="0.25">
      <c r="B28" s="2">
        <v>6</v>
      </c>
      <c r="C28" s="2" t="s">
        <v>174</v>
      </c>
      <c r="D28" s="2" t="s">
        <v>175</v>
      </c>
      <c r="E28" t="s">
        <v>256</v>
      </c>
      <c r="F28" s="2">
        <v>1</v>
      </c>
      <c r="G28" s="2" t="s">
        <v>20</v>
      </c>
      <c r="H28" t="str">
        <f t="shared" si="0"/>
        <v>INSERT INTO SegRoleAction (SegRoleId,SegActionId) VALUES (1, 6)</v>
      </c>
      <c r="I28" s="2">
        <v>2</v>
      </c>
      <c r="J28" s="2" t="s">
        <v>19</v>
      </c>
      <c r="L28" s="2">
        <v>3</v>
      </c>
      <c r="M28" s="2" t="s">
        <v>24</v>
      </c>
      <c r="N28" s="2" t="str">
        <f t="shared" si="1"/>
        <v>INSERT INTO SegRoleAction (SegRoleId,SegActionId) VALUES (3, 6)</v>
      </c>
      <c r="O28" s="2">
        <v>4</v>
      </c>
      <c r="P28" s="2" t="s">
        <v>25</v>
      </c>
      <c r="Q28" s="2"/>
    </row>
    <row r="29" spans="2:20" x14ac:dyDescent="0.25">
      <c r="B29" s="2">
        <v>7</v>
      </c>
      <c r="C29" s="2" t="s">
        <v>86</v>
      </c>
      <c r="D29" s="2" t="s">
        <v>176</v>
      </c>
      <c r="E29" t="s">
        <v>256</v>
      </c>
      <c r="F29" s="2">
        <v>1</v>
      </c>
      <c r="G29" s="2" t="s">
        <v>20</v>
      </c>
      <c r="H29" t="str">
        <f t="shared" si="0"/>
        <v>INSERT INTO SegRoleAction (SegRoleId,SegActionId) VALUES (1, 7)</v>
      </c>
      <c r="I29" s="2">
        <v>2</v>
      </c>
      <c r="J29" s="2" t="s">
        <v>19</v>
      </c>
      <c r="L29" s="2">
        <v>3</v>
      </c>
      <c r="M29" s="2" t="s">
        <v>24</v>
      </c>
      <c r="N29" s="2" t="str">
        <f t="shared" si="1"/>
        <v>INSERT INTO SegRoleAction (SegRoleId,SegActionId) VALUES (3, 7)</v>
      </c>
      <c r="O29" s="2">
        <v>4</v>
      </c>
      <c r="P29" s="2" t="s">
        <v>25</v>
      </c>
      <c r="Q29" s="2"/>
    </row>
    <row r="30" spans="2:20" x14ac:dyDescent="0.25">
      <c r="B30" s="2">
        <v>9</v>
      </c>
      <c r="C30" s="2" t="s">
        <v>178</v>
      </c>
      <c r="D30" s="2" t="s">
        <v>179</v>
      </c>
      <c r="E30" t="s">
        <v>256</v>
      </c>
      <c r="F30" s="2">
        <v>1</v>
      </c>
      <c r="G30" s="2" t="s">
        <v>20</v>
      </c>
      <c r="H30" t="str">
        <f t="shared" si="0"/>
        <v>INSERT INTO SegRoleAction (SegRoleId,SegActionId) VALUES (1, 9)</v>
      </c>
      <c r="I30" s="2">
        <v>2</v>
      </c>
      <c r="J30" s="2" t="s">
        <v>19</v>
      </c>
      <c r="K30" t="str">
        <f t="shared" si="4"/>
        <v>INSERT INTO SegRoleAction (SegRoleId,SegActionId) VALUES (2, 9)</v>
      </c>
      <c r="L30" s="2">
        <v>3</v>
      </c>
      <c r="M30" s="2" t="s">
        <v>24</v>
      </c>
      <c r="N30" s="2" t="str">
        <f t="shared" si="1"/>
        <v>INSERT INTO SegRoleAction (SegRoleId,SegActionId) VALUES (3, 9)</v>
      </c>
      <c r="O30" s="2">
        <v>4</v>
      </c>
      <c r="P30" s="2" t="s">
        <v>25</v>
      </c>
      <c r="Q30" s="2" t="str">
        <f t="shared" si="2"/>
        <v>INSERT INTO SegRoleAction (SegRoleId,SegActionId) VALUES (4, 9)</v>
      </c>
    </row>
    <row r="31" spans="2:20" x14ac:dyDescent="0.25">
      <c r="B31" s="2">
        <v>8</v>
      </c>
      <c r="C31" s="2" t="s">
        <v>88</v>
      </c>
      <c r="D31" s="2" t="s">
        <v>177</v>
      </c>
      <c r="E31" t="s">
        <v>256</v>
      </c>
      <c r="F31" s="2">
        <v>1</v>
      </c>
      <c r="G31" s="2" t="s">
        <v>20</v>
      </c>
      <c r="H31" t="str">
        <f t="shared" si="0"/>
        <v>INSERT INTO SegRoleAction (SegRoleId,SegActionId) VALUES (1, 8)</v>
      </c>
      <c r="I31" s="2">
        <v>2</v>
      </c>
      <c r="J31" s="2" t="s">
        <v>19</v>
      </c>
      <c r="L31" s="2">
        <v>3</v>
      </c>
      <c r="M31" s="2" t="s">
        <v>24</v>
      </c>
      <c r="N31" s="2" t="str">
        <f t="shared" si="1"/>
        <v>INSERT INTO SegRoleAction (SegRoleId,SegActionId) VALUES (3, 8)</v>
      </c>
      <c r="O31" s="2">
        <v>4</v>
      </c>
      <c r="P31" s="2" t="s">
        <v>25</v>
      </c>
      <c r="Q31" s="2"/>
    </row>
    <row r="32" spans="2:20" x14ac:dyDescent="0.25">
      <c r="B32" s="14">
        <v>15</v>
      </c>
      <c r="C32" s="14" t="s">
        <v>189</v>
      </c>
      <c r="D32" s="14" t="s">
        <v>190</v>
      </c>
      <c r="E32" t="s">
        <v>256</v>
      </c>
      <c r="F32" s="2">
        <v>1</v>
      </c>
      <c r="G32" s="2" t="s">
        <v>20</v>
      </c>
      <c r="H32" t="str">
        <f t="shared" si="0"/>
        <v>INSERT INTO SegRoleAction (SegRoleId,SegActionId) VALUES (1, 15)</v>
      </c>
      <c r="I32" s="2">
        <v>2</v>
      </c>
      <c r="J32" s="2" t="s">
        <v>19</v>
      </c>
      <c r="K32" t="str">
        <f t="shared" si="4"/>
        <v>INSERT INTO SegRoleAction (SegRoleId,SegActionId) VALUES (2, 15)</v>
      </c>
      <c r="L32" s="2">
        <v>3</v>
      </c>
      <c r="M32" s="2" t="s">
        <v>24</v>
      </c>
      <c r="N32" s="2" t="str">
        <f t="shared" si="1"/>
        <v>INSERT INTO SegRoleAction (SegRoleId,SegActionId) VALUES (3, 15)</v>
      </c>
      <c r="O32" s="2">
        <v>4</v>
      </c>
      <c r="P32" s="2" t="s">
        <v>25</v>
      </c>
      <c r="Q32" s="2" t="str">
        <f t="shared" si="2"/>
        <v>INSERT INTO SegRoleAction (SegRoleId,SegActionId) VALUES (4, 15)</v>
      </c>
    </row>
    <row r="33" spans="2:17" x14ac:dyDescent="0.25">
      <c r="B33" s="14">
        <v>11</v>
      </c>
      <c r="C33" s="14" t="s">
        <v>181</v>
      </c>
      <c r="D33" s="14" t="s">
        <v>182</v>
      </c>
      <c r="E33" t="s">
        <v>256</v>
      </c>
      <c r="F33" s="2">
        <v>1</v>
      </c>
      <c r="G33" s="2" t="s">
        <v>20</v>
      </c>
      <c r="H33" t="str">
        <f t="shared" si="0"/>
        <v>INSERT INTO SegRoleAction (SegRoleId,SegActionId) VALUES (1, 11)</v>
      </c>
      <c r="I33" s="2">
        <v>2</v>
      </c>
      <c r="J33" s="2" t="s">
        <v>19</v>
      </c>
      <c r="L33" s="2">
        <v>3</v>
      </c>
      <c r="M33" s="2" t="s">
        <v>24</v>
      </c>
      <c r="N33" s="2" t="str">
        <f t="shared" si="1"/>
        <v>INSERT INTO SegRoleAction (SegRoleId,SegActionId) VALUES (3, 11)</v>
      </c>
      <c r="O33" s="2">
        <v>4</v>
      </c>
      <c r="P33" s="2" t="s">
        <v>25</v>
      </c>
      <c r="Q33" s="2" t="str">
        <f t="shared" si="2"/>
        <v>INSERT INTO SegRoleAction (SegRoleId,SegActionId) VALUES (4, 11)</v>
      </c>
    </row>
    <row r="34" spans="2:17" x14ac:dyDescent="0.25">
      <c r="B34" s="14">
        <v>12</v>
      </c>
      <c r="C34" s="14" t="s">
        <v>183</v>
      </c>
      <c r="D34" s="14" t="s">
        <v>184</v>
      </c>
      <c r="E34" t="s">
        <v>256</v>
      </c>
      <c r="F34" s="2">
        <v>1</v>
      </c>
      <c r="G34" s="2" t="s">
        <v>20</v>
      </c>
      <c r="H34" t="str">
        <f t="shared" si="0"/>
        <v>INSERT INTO SegRoleAction (SegRoleId,SegActionId) VALUES (1, 12)</v>
      </c>
      <c r="I34" s="2">
        <v>2</v>
      </c>
      <c r="J34" s="2" t="s">
        <v>19</v>
      </c>
      <c r="L34" s="2">
        <v>3</v>
      </c>
      <c r="M34" s="2" t="s">
        <v>24</v>
      </c>
      <c r="N34" s="2" t="str">
        <f t="shared" si="1"/>
        <v>INSERT INTO SegRoleAction (SegRoleId,SegActionId) VALUES (3, 12)</v>
      </c>
      <c r="O34" s="2">
        <v>4</v>
      </c>
      <c r="P34" s="2" t="s">
        <v>25</v>
      </c>
      <c r="Q34" s="2" t="str">
        <f t="shared" si="2"/>
        <v>INSERT INTO SegRoleAction (SegRoleId,SegActionId) VALUES (4, 12)</v>
      </c>
    </row>
    <row r="35" spans="2:17" x14ac:dyDescent="0.25">
      <c r="B35" s="14">
        <v>14</v>
      </c>
      <c r="C35" s="14" t="s">
        <v>187</v>
      </c>
      <c r="D35" s="14" t="s">
        <v>188</v>
      </c>
      <c r="E35" t="s">
        <v>256</v>
      </c>
      <c r="F35" s="2">
        <v>1</v>
      </c>
      <c r="G35" s="2" t="s">
        <v>20</v>
      </c>
      <c r="H35" t="str">
        <f t="shared" si="0"/>
        <v>INSERT INTO SegRoleAction (SegRoleId,SegActionId) VALUES (1, 14)</v>
      </c>
      <c r="I35" s="2">
        <v>2</v>
      </c>
      <c r="J35" s="2" t="s">
        <v>19</v>
      </c>
      <c r="K35" t="str">
        <f t="shared" si="4"/>
        <v>INSERT INTO SegRoleAction (SegRoleId,SegActionId) VALUES (2, 14)</v>
      </c>
      <c r="L35" s="2">
        <v>3</v>
      </c>
      <c r="M35" s="2" t="s">
        <v>24</v>
      </c>
      <c r="N35" s="2" t="str">
        <f t="shared" si="1"/>
        <v>INSERT INTO SegRoleAction (SegRoleId,SegActionId) VALUES (3, 14)</v>
      </c>
      <c r="O35" s="2">
        <v>4</v>
      </c>
      <c r="P35" s="2" t="s">
        <v>25</v>
      </c>
      <c r="Q35" s="2" t="str">
        <f t="shared" si="2"/>
        <v>INSERT INTO SegRoleAction (SegRoleId,SegActionId) VALUES (4, 14)</v>
      </c>
    </row>
    <row r="36" spans="2:17" x14ac:dyDescent="0.25">
      <c r="B36" s="14">
        <v>13</v>
      </c>
      <c r="C36" s="14" t="s">
        <v>185</v>
      </c>
      <c r="D36" s="14" t="s">
        <v>186</v>
      </c>
      <c r="E36" t="s">
        <v>256</v>
      </c>
      <c r="F36" s="2">
        <v>1</v>
      </c>
      <c r="G36" s="2" t="s">
        <v>20</v>
      </c>
      <c r="H36" t="str">
        <f t="shared" si="0"/>
        <v>INSERT INTO SegRoleAction (SegRoleId,SegActionId) VALUES (1, 13)</v>
      </c>
      <c r="I36" s="2">
        <v>2</v>
      </c>
      <c r="J36" s="2" t="s">
        <v>19</v>
      </c>
      <c r="L36" s="2">
        <v>3</v>
      </c>
      <c r="M36" s="2" t="s">
        <v>24</v>
      </c>
      <c r="N36" s="2" t="str">
        <f t="shared" si="1"/>
        <v>INSERT INTO SegRoleAction (SegRoleId,SegActionId) VALUES (3, 13)</v>
      </c>
      <c r="O36" s="2">
        <v>4</v>
      </c>
      <c r="P36" s="2" t="s">
        <v>25</v>
      </c>
      <c r="Q36" s="2" t="str">
        <f t="shared" si="2"/>
        <v>INSERT INTO SegRoleAction (SegRoleId,SegActionId) VALUES (4, 13)</v>
      </c>
    </row>
    <row r="37" spans="2:17" x14ac:dyDescent="0.25">
      <c r="B37" s="2">
        <v>25</v>
      </c>
      <c r="C37" s="2" t="s">
        <v>206</v>
      </c>
      <c r="D37" s="2" t="s">
        <v>207</v>
      </c>
      <c r="E37" t="s">
        <v>256</v>
      </c>
      <c r="F37" s="2">
        <v>1</v>
      </c>
      <c r="G37" s="2" t="s">
        <v>20</v>
      </c>
      <c r="H37" t="str">
        <f t="shared" si="0"/>
        <v>INSERT INTO SegRoleAction (SegRoleId,SegActionId) VALUES (1, 25)</v>
      </c>
      <c r="I37" s="2">
        <v>2</v>
      </c>
      <c r="J37" s="2" t="s">
        <v>19</v>
      </c>
      <c r="K37" t="str">
        <f t="shared" si="4"/>
        <v>INSERT INTO SegRoleAction (SegRoleId,SegActionId) VALUES (2, 25)</v>
      </c>
      <c r="L37" s="2">
        <v>3</v>
      </c>
      <c r="M37" s="2" t="s">
        <v>24</v>
      </c>
      <c r="N37" s="2" t="str">
        <f t="shared" si="1"/>
        <v>INSERT INTO SegRoleAction (SegRoleId,SegActionId) VALUES (3, 25)</v>
      </c>
      <c r="O37" s="2">
        <v>4</v>
      </c>
      <c r="P37" s="2" t="s">
        <v>25</v>
      </c>
      <c r="Q37" s="2" t="str">
        <f t="shared" si="2"/>
        <v>INSERT INTO SegRoleAction (SegRoleId,SegActionId) VALUES (4, 25)</v>
      </c>
    </row>
    <row r="38" spans="2:17" x14ac:dyDescent="0.25">
      <c r="B38" s="2">
        <v>21</v>
      </c>
      <c r="C38" s="2" t="s">
        <v>198</v>
      </c>
      <c r="D38" s="2" t="s">
        <v>199</v>
      </c>
      <c r="E38" t="s">
        <v>256</v>
      </c>
      <c r="F38" s="2">
        <v>1</v>
      </c>
      <c r="G38" s="2" t="s">
        <v>20</v>
      </c>
      <c r="H38" t="str">
        <f t="shared" si="0"/>
        <v>INSERT INTO SegRoleAction (SegRoleId,SegActionId) VALUES (1, 21)</v>
      </c>
      <c r="I38" s="2">
        <v>2</v>
      </c>
      <c r="J38" s="2" t="s">
        <v>19</v>
      </c>
      <c r="L38" s="2">
        <v>3</v>
      </c>
      <c r="M38" s="2" t="s">
        <v>24</v>
      </c>
      <c r="N38" s="2" t="str">
        <f t="shared" si="1"/>
        <v>INSERT INTO SegRoleAction (SegRoleId,SegActionId) VALUES (3, 21)</v>
      </c>
      <c r="O38" s="2">
        <v>4</v>
      </c>
      <c r="P38" s="2" t="s">
        <v>25</v>
      </c>
      <c r="Q38" s="2" t="str">
        <f t="shared" si="2"/>
        <v>INSERT INTO SegRoleAction (SegRoleId,SegActionId) VALUES (4, 21)</v>
      </c>
    </row>
    <row r="39" spans="2:17" x14ac:dyDescent="0.25">
      <c r="B39" s="2">
        <v>22</v>
      </c>
      <c r="C39" s="2" t="s">
        <v>200</v>
      </c>
      <c r="D39" s="2" t="s">
        <v>201</v>
      </c>
      <c r="E39" t="s">
        <v>256</v>
      </c>
      <c r="F39" s="2">
        <v>1</v>
      </c>
      <c r="G39" s="2" t="s">
        <v>20</v>
      </c>
      <c r="H39" t="str">
        <f t="shared" si="0"/>
        <v>INSERT INTO SegRoleAction (SegRoleId,SegActionId) VALUES (1, 22)</v>
      </c>
      <c r="I39" s="2">
        <v>2</v>
      </c>
      <c r="J39" s="2" t="s">
        <v>19</v>
      </c>
      <c r="L39" s="2">
        <v>3</v>
      </c>
      <c r="M39" s="2" t="s">
        <v>24</v>
      </c>
      <c r="N39" s="2" t="str">
        <f t="shared" si="1"/>
        <v>INSERT INTO SegRoleAction (SegRoleId,SegActionId) VALUES (3, 22)</v>
      </c>
      <c r="O39" s="2">
        <v>4</v>
      </c>
      <c r="P39" s="2" t="s">
        <v>25</v>
      </c>
      <c r="Q39" s="2" t="str">
        <f t="shared" si="2"/>
        <v>INSERT INTO SegRoleAction (SegRoleId,SegActionId) VALUES (4, 22)</v>
      </c>
    </row>
    <row r="40" spans="2:17" x14ac:dyDescent="0.25">
      <c r="B40" s="2">
        <v>24</v>
      </c>
      <c r="C40" s="2" t="s">
        <v>204</v>
      </c>
      <c r="D40" s="2" t="s">
        <v>205</v>
      </c>
      <c r="E40" t="s">
        <v>256</v>
      </c>
      <c r="F40" s="2">
        <v>1</v>
      </c>
      <c r="G40" s="2" t="s">
        <v>20</v>
      </c>
      <c r="H40" t="str">
        <f t="shared" si="0"/>
        <v>INSERT INTO SegRoleAction (SegRoleId,SegActionId) VALUES (1, 24)</v>
      </c>
      <c r="I40" s="2">
        <v>2</v>
      </c>
      <c r="J40" s="2" t="s">
        <v>19</v>
      </c>
      <c r="K40" t="str">
        <f t="shared" si="4"/>
        <v>INSERT INTO SegRoleAction (SegRoleId,SegActionId) VALUES (2, 24)</v>
      </c>
      <c r="L40" s="2">
        <v>3</v>
      </c>
      <c r="M40" s="2" t="s">
        <v>24</v>
      </c>
      <c r="N40" s="2" t="str">
        <f t="shared" si="1"/>
        <v>INSERT INTO SegRoleAction (SegRoleId,SegActionId) VALUES (3, 24)</v>
      </c>
      <c r="O40" s="2">
        <v>4</v>
      </c>
      <c r="P40" s="2" t="s">
        <v>25</v>
      </c>
      <c r="Q40" s="2" t="str">
        <f t="shared" si="2"/>
        <v>INSERT INTO SegRoleAction (SegRoleId,SegActionId) VALUES (4, 24)</v>
      </c>
    </row>
    <row r="41" spans="2:17" x14ac:dyDescent="0.25">
      <c r="B41" s="2">
        <v>23</v>
      </c>
      <c r="C41" s="2" t="s">
        <v>202</v>
      </c>
      <c r="D41" s="2" t="s">
        <v>203</v>
      </c>
      <c r="E41" t="s">
        <v>256</v>
      </c>
      <c r="F41" s="2">
        <v>1</v>
      </c>
      <c r="G41" s="2" t="s">
        <v>20</v>
      </c>
      <c r="H41" t="str">
        <f t="shared" si="0"/>
        <v>INSERT INTO SegRoleAction (SegRoleId,SegActionId) VALUES (1, 23)</v>
      </c>
      <c r="I41" s="2">
        <v>2</v>
      </c>
      <c r="J41" s="2" t="s">
        <v>19</v>
      </c>
      <c r="L41" s="2">
        <v>3</v>
      </c>
      <c r="M41" s="2" t="s">
        <v>24</v>
      </c>
      <c r="N41" s="2" t="str">
        <f t="shared" si="1"/>
        <v>INSERT INTO SegRoleAction (SegRoleId,SegActionId) VALUES (3, 23)</v>
      </c>
      <c r="O41" s="2">
        <v>4</v>
      </c>
      <c r="P41" s="2" t="s">
        <v>25</v>
      </c>
      <c r="Q41" s="2" t="str">
        <f t="shared" si="2"/>
        <v>INSERT INTO SegRoleAction (SegRoleId,SegActionId) VALUES (4, 23)</v>
      </c>
    </row>
    <row r="42" spans="2:17" x14ac:dyDescent="0.25">
      <c r="B42" s="2">
        <v>20</v>
      </c>
      <c r="C42" s="2" t="s">
        <v>125</v>
      </c>
      <c r="D42" s="2" t="s">
        <v>197</v>
      </c>
      <c r="E42" t="s">
        <v>256</v>
      </c>
      <c r="F42" s="2">
        <v>1</v>
      </c>
      <c r="G42" s="2" t="s">
        <v>20</v>
      </c>
      <c r="H42" t="str">
        <f t="shared" si="0"/>
        <v>INSERT INTO SegRoleAction (SegRoleId,SegActionId) VALUES (1, 20)</v>
      </c>
      <c r="I42" s="2">
        <v>2</v>
      </c>
      <c r="J42" s="2" t="s">
        <v>19</v>
      </c>
      <c r="K42" t="str">
        <f t="shared" si="4"/>
        <v>INSERT INTO SegRoleAction (SegRoleId,SegActionId) VALUES (2, 20)</v>
      </c>
      <c r="L42" s="2">
        <v>3</v>
      </c>
      <c r="M42" s="2" t="s">
        <v>24</v>
      </c>
      <c r="N42" s="2" t="str">
        <f t="shared" si="1"/>
        <v>INSERT INTO SegRoleAction (SegRoleId,SegActionId) VALUES (3, 20)</v>
      </c>
      <c r="O42" s="2">
        <v>4</v>
      </c>
      <c r="P42" s="2" t="s">
        <v>25</v>
      </c>
      <c r="Q42" s="2" t="str">
        <f t="shared" si="2"/>
        <v>INSERT INTO SegRoleAction (SegRoleId,SegActionId) VALUES (4, 20)</v>
      </c>
    </row>
    <row r="43" spans="2:17" x14ac:dyDescent="0.25">
      <c r="B43" s="2">
        <v>16</v>
      </c>
      <c r="C43" s="2" t="s">
        <v>191</v>
      </c>
      <c r="D43" s="2" t="s">
        <v>192</v>
      </c>
      <c r="E43" t="s">
        <v>256</v>
      </c>
      <c r="F43" s="2">
        <v>1</v>
      </c>
      <c r="G43" s="2" t="s">
        <v>20</v>
      </c>
      <c r="H43" t="str">
        <f t="shared" si="0"/>
        <v>INSERT INTO SegRoleAction (SegRoleId,SegActionId) VALUES (1, 16)</v>
      </c>
      <c r="I43" s="2">
        <v>2</v>
      </c>
      <c r="J43" s="2" t="s">
        <v>19</v>
      </c>
      <c r="L43" s="2">
        <v>3</v>
      </c>
      <c r="M43" s="2" t="s">
        <v>24</v>
      </c>
      <c r="N43" s="2" t="str">
        <f t="shared" si="1"/>
        <v>INSERT INTO SegRoleAction (SegRoleId,SegActionId) VALUES (3, 16)</v>
      </c>
      <c r="O43" s="2">
        <v>4</v>
      </c>
      <c r="P43" s="2" t="s">
        <v>25</v>
      </c>
      <c r="Q43" s="2" t="str">
        <f t="shared" si="2"/>
        <v>INSERT INTO SegRoleAction (SegRoleId,SegActionId) VALUES (4, 16)</v>
      </c>
    </row>
    <row r="44" spans="2:17" x14ac:dyDescent="0.25">
      <c r="B44" s="2">
        <v>17</v>
      </c>
      <c r="C44" s="2" t="s">
        <v>127</v>
      </c>
      <c r="D44" s="2" t="s">
        <v>193</v>
      </c>
      <c r="E44" t="s">
        <v>256</v>
      </c>
      <c r="F44" s="2">
        <v>1</v>
      </c>
      <c r="G44" s="2" t="s">
        <v>20</v>
      </c>
      <c r="H44" t="str">
        <f t="shared" si="0"/>
        <v>INSERT INTO SegRoleAction (SegRoleId,SegActionId) VALUES (1, 17)</v>
      </c>
      <c r="I44" s="2">
        <v>2</v>
      </c>
      <c r="J44" s="2" t="s">
        <v>19</v>
      </c>
      <c r="L44" s="2">
        <v>3</v>
      </c>
      <c r="M44" s="2" t="s">
        <v>24</v>
      </c>
      <c r="N44" s="2" t="str">
        <f t="shared" si="1"/>
        <v>INSERT INTO SegRoleAction (SegRoleId,SegActionId) VALUES (3, 17)</v>
      </c>
      <c r="O44" s="2">
        <v>4</v>
      </c>
      <c r="P44" s="2" t="s">
        <v>25</v>
      </c>
      <c r="Q44" s="2" t="str">
        <f t="shared" si="2"/>
        <v>INSERT INTO SegRoleAction (SegRoleId,SegActionId) VALUES (4, 17)</v>
      </c>
    </row>
    <row r="45" spans="2:17" x14ac:dyDescent="0.25">
      <c r="B45" s="2">
        <v>19</v>
      </c>
      <c r="C45" s="2" t="s">
        <v>195</v>
      </c>
      <c r="D45" s="2" t="s">
        <v>196</v>
      </c>
      <c r="E45" t="s">
        <v>256</v>
      </c>
      <c r="F45" s="2">
        <v>1</v>
      </c>
      <c r="G45" s="2" t="s">
        <v>20</v>
      </c>
      <c r="H45" t="str">
        <f t="shared" si="0"/>
        <v>INSERT INTO SegRoleAction (SegRoleId,SegActionId) VALUES (1, 19)</v>
      </c>
      <c r="I45" s="2">
        <v>2</v>
      </c>
      <c r="J45" s="2" t="s">
        <v>19</v>
      </c>
      <c r="K45" t="str">
        <f t="shared" si="4"/>
        <v>INSERT INTO SegRoleAction (SegRoleId,SegActionId) VALUES (2, 19)</v>
      </c>
      <c r="L45" s="2">
        <v>3</v>
      </c>
      <c r="M45" s="2" t="s">
        <v>24</v>
      </c>
      <c r="N45" s="2" t="str">
        <f t="shared" si="1"/>
        <v>INSERT INTO SegRoleAction (SegRoleId,SegActionId) VALUES (3, 19)</v>
      </c>
      <c r="O45" s="2">
        <v>4</v>
      </c>
      <c r="P45" s="2" t="s">
        <v>25</v>
      </c>
      <c r="Q45" s="2" t="str">
        <f t="shared" si="2"/>
        <v>INSERT INTO SegRoleAction (SegRoleId,SegActionId) VALUES (4, 19)</v>
      </c>
    </row>
    <row r="46" spans="2:17" x14ac:dyDescent="0.25">
      <c r="B46" s="2">
        <v>18</v>
      </c>
      <c r="C46" s="2" t="s">
        <v>129</v>
      </c>
      <c r="D46" s="2" t="s">
        <v>194</v>
      </c>
      <c r="E46" t="s">
        <v>256</v>
      </c>
      <c r="F46" s="2">
        <v>1</v>
      </c>
      <c r="G46" s="2" t="s">
        <v>20</v>
      </c>
      <c r="H46" t="str">
        <f t="shared" si="0"/>
        <v>INSERT INTO SegRoleAction (SegRoleId,SegActionId) VALUES (1, 18)</v>
      </c>
      <c r="I46" s="2">
        <v>2</v>
      </c>
      <c r="J46" s="2" t="s">
        <v>19</v>
      </c>
      <c r="L46" s="2">
        <v>3</v>
      </c>
      <c r="M46" s="2" t="s">
        <v>24</v>
      </c>
      <c r="N46" s="2" t="str">
        <f t="shared" si="1"/>
        <v>INSERT INTO SegRoleAction (SegRoleId,SegActionId) VALUES (3, 18)</v>
      </c>
      <c r="O46" s="2">
        <v>4</v>
      </c>
      <c r="P46" s="2" t="s">
        <v>25</v>
      </c>
      <c r="Q46" s="2" t="str">
        <f t="shared" si="2"/>
        <v>INSERT INTO SegRoleAction (SegRoleId,SegActionId) VALUES (4, 18)</v>
      </c>
    </row>
    <row r="47" spans="2:17" x14ac:dyDescent="0.25">
      <c r="B47">
        <v>60</v>
      </c>
      <c r="C47" t="s">
        <v>308</v>
      </c>
      <c r="D47" t="s">
        <v>309</v>
      </c>
      <c r="E47" t="s">
        <v>256</v>
      </c>
      <c r="F47" s="2">
        <v>1</v>
      </c>
      <c r="G47" s="2" t="s">
        <v>20</v>
      </c>
      <c r="H47" t="str">
        <f t="shared" si="0"/>
        <v>INSERT INTO SegRoleAction (SegRoleId,SegActionId) VALUES (1, 60)</v>
      </c>
      <c r="I47" s="2">
        <v>3</v>
      </c>
      <c r="J47" s="2" t="s">
        <v>19</v>
      </c>
      <c r="L47" s="2">
        <v>4</v>
      </c>
      <c r="M47" s="2" t="s">
        <v>24</v>
      </c>
      <c r="N47" s="2" t="str">
        <f t="shared" ref="N47" si="5">$E47&amp;L47&amp;", "&amp;$B47&amp;")"</f>
        <v>INSERT INTO SegRoleAction (SegRoleId,SegActionId) VALUES (4, 60)</v>
      </c>
      <c r="O47" s="2">
        <v>5</v>
      </c>
      <c r="P47" s="2" t="s">
        <v>25</v>
      </c>
      <c r="Q47" s="2" t="str">
        <f t="shared" ref="Q47" si="6">$E47&amp;O47&amp;", "&amp;$B47&amp;")"</f>
        <v>INSERT INTO SegRoleAction (SegRoleId,SegActionId) VALUES (5, 60)</v>
      </c>
    </row>
    <row r="49" spans="2:8" x14ac:dyDescent="0.25">
      <c r="B49">
        <v>62</v>
      </c>
      <c r="C49" t="s">
        <v>397</v>
      </c>
      <c r="D49" t="s">
        <v>398</v>
      </c>
      <c r="E49" t="s">
        <v>256</v>
      </c>
      <c r="F49" s="2">
        <v>6</v>
      </c>
      <c r="G49" s="2" t="s">
        <v>26</v>
      </c>
      <c r="H49" t="str">
        <f t="shared" si="0"/>
        <v>INSERT INTO SegRoleAction (SegRoleId,SegActionId) VALUES (6, 62)</v>
      </c>
    </row>
    <row r="50" spans="2:8" x14ac:dyDescent="0.25">
      <c r="B50">
        <v>63</v>
      </c>
      <c r="C50" t="s">
        <v>399</v>
      </c>
      <c r="D50" t="s">
        <v>400</v>
      </c>
      <c r="E50" t="s">
        <v>256</v>
      </c>
      <c r="F50" s="2">
        <v>6</v>
      </c>
      <c r="G50" s="2" t="s">
        <v>26</v>
      </c>
      <c r="H50" t="str">
        <f t="shared" si="0"/>
        <v>INSERT INTO SegRoleAction (SegRoleId,SegActionId) VALUES (6, 63)</v>
      </c>
    </row>
    <row r="51" spans="2:8" x14ac:dyDescent="0.25">
      <c r="B51">
        <v>64</v>
      </c>
      <c r="C51" t="s">
        <v>401</v>
      </c>
      <c r="D51" t="s">
        <v>402</v>
      </c>
      <c r="E51" t="s">
        <v>256</v>
      </c>
      <c r="F51" s="2">
        <v>6</v>
      </c>
      <c r="G51" s="2" t="s">
        <v>26</v>
      </c>
      <c r="H51" t="str">
        <f t="shared" si="0"/>
        <v>INSERT INTO SegRoleAction (SegRoleId,SegActionId) VALUES (6, 64)</v>
      </c>
    </row>
    <row r="52" spans="2:8" x14ac:dyDescent="0.25">
      <c r="B52">
        <v>65</v>
      </c>
      <c r="C52" t="s">
        <v>403</v>
      </c>
      <c r="D52" t="s">
        <v>404</v>
      </c>
      <c r="E52" t="s">
        <v>256</v>
      </c>
      <c r="F52" s="2">
        <v>6</v>
      </c>
      <c r="G52" s="2" t="s">
        <v>26</v>
      </c>
      <c r="H52" t="str">
        <f t="shared" si="0"/>
        <v>INSERT INTO SegRoleAction (SegRoleId,SegActionId) VALUES (6, 65)</v>
      </c>
    </row>
    <row r="53" spans="2:8" x14ac:dyDescent="0.25">
      <c r="B53">
        <v>66</v>
      </c>
      <c r="C53" t="s">
        <v>405</v>
      </c>
      <c r="D53" t="s">
        <v>406</v>
      </c>
      <c r="E53" t="s">
        <v>256</v>
      </c>
      <c r="F53" s="2">
        <v>6</v>
      </c>
      <c r="G53" s="2" t="s">
        <v>26</v>
      </c>
      <c r="H53" t="str">
        <f t="shared" si="0"/>
        <v>INSERT INTO SegRoleAction (SegRoleId,SegActionId) VALUES (6, 66)</v>
      </c>
    </row>
    <row r="54" spans="2:8" x14ac:dyDescent="0.25">
      <c r="B54">
        <v>67</v>
      </c>
      <c r="C54" t="s">
        <v>407</v>
      </c>
      <c r="D54" t="s">
        <v>408</v>
      </c>
      <c r="E54" t="s">
        <v>256</v>
      </c>
      <c r="F54" s="2">
        <v>6</v>
      </c>
      <c r="G54" s="2" t="s">
        <v>26</v>
      </c>
      <c r="H54" t="str">
        <f t="shared" si="0"/>
        <v>INSERT INTO SegRoleAction (SegRoleId,SegActionId) VALUES (6, 67)</v>
      </c>
    </row>
    <row r="55" spans="2:8" x14ac:dyDescent="0.25">
      <c r="B55">
        <v>68</v>
      </c>
      <c r="C55" t="s">
        <v>409</v>
      </c>
      <c r="D55" t="s">
        <v>410</v>
      </c>
      <c r="E55" t="s">
        <v>256</v>
      </c>
      <c r="F55" s="2">
        <v>6</v>
      </c>
      <c r="G55" s="2" t="s">
        <v>26</v>
      </c>
      <c r="H55" t="str">
        <f t="shared" si="0"/>
        <v>INSERT INTO SegRoleAction (SegRoleId,SegActionId) VALUES (6, 68)</v>
      </c>
    </row>
    <row r="56" spans="2:8" x14ac:dyDescent="0.25">
      <c r="B56">
        <v>69</v>
      </c>
      <c r="C56" t="s">
        <v>411</v>
      </c>
      <c r="D56" t="s">
        <v>412</v>
      </c>
      <c r="E56" t="s">
        <v>256</v>
      </c>
      <c r="F56" s="2">
        <v>6</v>
      </c>
      <c r="G56" s="2" t="s">
        <v>26</v>
      </c>
      <c r="H56" t="str">
        <f t="shared" si="0"/>
        <v>INSERT INTO SegRoleAction (SegRoleId,SegActionId) VALUES (6, 69)</v>
      </c>
    </row>
    <row r="57" spans="2:8" x14ac:dyDescent="0.25">
      <c r="B57">
        <v>70</v>
      </c>
      <c r="C57" t="s">
        <v>413</v>
      </c>
      <c r="D57" t="s">
        <v>414</v>
      </c>
      <c r="E57" t="s">
        <v>256</v>
      </c>
      <c r="F57" s="2">
        <v>6</v>
      </c>
      <c r="G57" s="2" t="s">
        <v>26</v>
      </c>
      <c r="H57" t="str">
        <f t="shared" si="0"/>
        <v>INSERT INTO SegRoleAction (SegRoleId,SegActionId) VALUES (6, 70)</v>
      </c>
    </row>
    <row r="58" spans="2:8" x14ac:dyDescent="0.25">
      <c r="F58" s="114"/>
    </row>
    <row r="59" spans="2:8" x14ac:dyDescent="0.25">
      <c r="B59" s="8">
        <v>2071</v>
      </c>
      <c r="C59" s="8"/>
      <c r="D59" s="8"/>
      <c r="E59" s="8" t="s">
        <v>256</v>
      </c>
      <c r="F59" s="8">
        <v>7</v>
      </c>
      <c r="G59" s="8" t="s">
        <v>22</v>
      </c>
      <c r="H59" s="8" t="str">
        <f t="shared" si="0"/>
        <v>INSERT INTO SegRoleAction (SegRoleId,SegActionId) VALUES (7, 2071)</v>
      </c>
    </row>
    <row r="60" spans="2:8" x14ac:dyDescent="0.25">
      <c r="B60" s="8">
        <v>2072</v>
      </c>
      <c r="C60" s="8"/>
      <c r="D60" s="8"/>
      <c r="E60" s="8" t="s">
        <v>256</v>
      </c>
      <c r="F60" s="8">
        <v>7</v>
      </c>
      <c r="G60" s="8" t="s">
        <v>22</v>
      </c>
      <c r="H60" s="8" t="str">
        <f t="shared" si="0"/>
        <v>INSERT INTO SegRoleAction (SegRoleId,SegActionId) VALUES (7, 2072)</v>
      </c>
    </row>
    <row r="61" spans="2:8" x14ac:dyDescent="0.25">
      <c r="B61" s="8">
        <v>2073</v>
      </c>
      <c r="C61" s="8"/>
      <c r="D61" s="8"/>
      <c r="E61" s="8" t="s">
        <v>256</v>
      </c>
      <c r="F61" s="8">
        <v>7</v>
      </c>
      <c r="G61" s="8" t="s">
        <v>22</v>
      </c>
      <c r="H61" s="8" t="str">
        <f t="shared" si="0"/>
        <v>INSERT INTO SegRoleAction (SegRoleId,SegActionId) VALUES (7, 2073)</v>
      </c>
    </row>
    <row r="62" spans="2:8" x14ac:dyDescent="0.25">
      <c r="B62" s="8">
        <v>2074</v>
      </c>
      <c r="C62" s="8"/>
      <c r="D62" s="8"/>
      <c r="E62" s="8" t="s">
        <v>256</v>
      </c>
      <c r="F62" s="8">
        <v>7</v>
      </c>
      <c r="G62" s="8" t="s">
        <v>22</v>
      </c>
      <c r="H62" s="8" t="str">
        <f t="shared" si="0"/>
        <v>INSERT INTO SegRoleAction (SegRoleId,SegActionId) VALUES (7, 2074)</v>
      </c>
    </row>
    <row r="63" spans="2:8" x14ac:dyDescent="0.25">
      <c r="B63" s="8">
        <v>2075</v>
      </c>
      <c r="C63" s="8"/>
      <c r="D63" s="8"/>
      <c r="E63" s="8" t="s">
        <v>256</v>
      </c>
      <c r="F63" s="8">
        <v>7</v>
      </c>
      <c r="G63" s="8" t="s">
        <v>22</v>
      </c>
      <c r="H63" s="8" t="str">
        <f t="shared" si="0"/>
        <v>INSERT INTO SegRoleAction (SegRoleId,SegActionId) VALUES (7, 2075)</v>
      </c>
    </row>
    <row r="64" spans="2:8" x14ac:dyDescent="0.25">
      <c r="B64" s="8">
        <v>2076</v>
      </c>
      <c r="C64" s="8"/>
      <c r="D64" s="8"/>
      <c r="E64" s="8" t="s">
        <v>256</v>
      </c>
      <c r="F64" s="8">
        <v>7</v>
      </c>
      <c r="G64" s="8" t="s">
        <v>22</v>
      </c>
      <c r="H64" s="8" t="str">
        <f t="shared" si="0"/>
        <v>INSERT INTO SegRoleAction (SegRoleId,SegActionId) VALUES (7, 2076)</v>
      </c>
    </row>
    <row r="65" spans="2:8" x14ac:dyDescent="0.25">
      <c r="B65" s="8">
        <v>2077</v>
      </c>
      <c r="C65" s="8"/>
      <c r="D65" s="8"/>
      <c r="E65" s="8" t="s">
        <v>256</v>
      </c>
      <c r="F65" s="8">
        <v>7</v>
      </c>
      <c r="G65" s="8" t="s">
        <v>22</v>
      </c>
      <c r="H65" s="8" t="str">
        <f t="shared" si="0"/>
        <v>INSERT INTO SegRoleAction (SegRoleId,SegActionId) VALUES (7, 2077)</v>
      </c>
    </row>
    <row r="66" spans="2:8" x14ac:dyDescent="0.25">
      <c r="B66" s="8">
        <v>2078</v>
      </c>
      <c r="C66" s="8"/>
      <c r="D66" s="8"/>
      <c r="E66" s="8" t="s">
        <v>256</v>
      </c>
      <c r="F66" s="8">
        <v>7</v>
      </c>
      <c r="G66" s="8" t="s">
        <v>22</v>
      </c>
      <c r="H66" s="8" t="str">
        <f t="shared" si="0"/>
        <v>INSERT INTO SegRoleAction (SegRoleId,SegActionId) VALUES (7, 2078)</v>
      </c>
    </row>
    <row r="67" spans="2:8" x14ac:dyDescent="0.25">
      <c r="B67" s="8">
        <v>2079</v>
      </c>
      <c r="C67" s="8"/>
      <c r="D67" s="8"/>
      <c r="E67" s="8" t="s">
        <v>256</v>
      </c>
      <c r="F67" s="8">
        <v>7</v>
      </c>
      <c r="G67" s="8" t="s">
        <v>22</v>
      </c>
      <c r="H67" s="8" t="str">
        <f t="shared" si="0"/>
        <v>INSERT INTO SegRoleAction (SegRoleId,SegActionId) VALUES (7, 2079)</v>
      </c>
    </row>
    <row r="68" spans="2:8" x14ac:dyDescent="0.25">
      <c r="B68" s="8">
        <v>2080</v>
      </c>
      <c r="C68" s="8"/>
      <c r="D68" s="8"/>
      <c r="E68" s="8" t="s">
        <v>256</v>
      </c>
      <c r="F68" s="8">
        <v>7</v>
      </c>
      <c r="G68" s="8" t="s">
        <v>22</v>
      </c>
      <c r="H68" s="8" t="str">
        <f t="shared" si="0"/>
        <v>INSERT INTO SegRoleAction (SegRoleId,SegActionId) VALUES (7, 2080)</v>
      </c>
    </row>
    <row r="70" spans="2:8" x14ac:dyDescent="0.25">
      <c r="B70">
        <v>2085</v>
      </c>
      <c r="C70" t="s">
        <v>1029</v>
      </c>
      <c r="E70" t="s">
        <v>256</v>
      </c>
      <c r="F70" s="2">
        <v>1</v>
      </c>
      <c r="G70" s="2" t="s">
        <v>20</v>
      </c>
      <c r="H70" s="8" t="str">
        <f t="shared" si="0"/>
        <v>INSERT INTO SegRoleAction (SegRoleId,SegActionId) VALUES (1, 2085)</v>
      </c>
    </row>
    <row r="71" spans="2:8" x14ac:dyDescent="0.25">
      <c r="B71">
        <v>2088</v>
      </c>
      <c r="C71" t="s">
        <v>1054</v>
      </c>
      <c r="E71" t="s">
        <v>256</v>
      </c>
      <c r="F71" s="2">
        <v>1</v>
      </c>
      <c r="G71" s="2" t="s">
        <v>20</v>
      </c>
      <c r="H71" s="8" t="str">
        <f t="shared" si="0"/>
        <v>INSERT INTO SegRoleAction (SegRoleId,SegActionId) VALUES (1, 2088)</v>
      </c>
    </row>
    <row r="72" spans="2:8" x14ac:dyDescent="0.25">
      <c r="B72">
        <v>2089</v>
      </c>
      <c r="C72" t="s">
        <v>1055</v>
      </c>
      <c r="E72" t="s">
        <v>256</v>
      </c>
      <c r="F72" s="2">
        <v>1</v>
      </c>
      <c r="G72" s="2" t="s">
        <v>20</v>
      </c>
      <c r="H72" s="8" t="str">
        <f t="shared" si="0"/>
        <v>INSERT INTO SegRoleAction (SegRoleId,SegActionId) VALUES (1, 2089)</v>
      </c>
    </row>
    <row r="73" spans="2:8" x14ac:dyDescent="0.25">
      <c r="B73">
        <v>2090</v>
      </c>
      <c r="C73" t="s">
        <v>1056</v>
      </c>
      <c r="E73" t="s">
        <v>256</v>
      </c>
      <c r="F73" s="2">
        <v>1</v>
      </c>
      <c r="G73" s="2" t="s">
        <v>20</v>
      </c>
      <c r="H73" s="8" t="str">
        <f t="shared" si="0"/>
        <v>INSERT INTO SegRoleAction (SegRoleId,SegActionId) VALUES (1, 2090)</v>
      </c>
    </row>
    <row r="74" spans="2:8" x14ac:dyDescent="0.25">
      <c r="B74">
        <v>2091</v>
      </c>
      <c r="C74" t="s">
        <v>1057</v>
      </c>
      <c r="E74" t="s">
        <v>256</v>
      </c>
      <c r="F74" s="2">
        <v>1</v>
      </c>
      <c r="G74" s="2" t="s">
        <v>20</v>
      </c>
      <c r="H74" s="8" t="str">
        <f t="shared" si="0"/>
        <v>INSERT INTO SegRoleAction (SegRoleId,SegActionId) VALUES (1, 2091)</v>
      </c>
    </row>
    <row r="76" spans="2:8" x14ac:dyDescent="0.25">
      <c r="B76">
        <v>2085</v>
      </c>
      <c r="C76" t="s">
        <v>1029</v>
      </c>
      <c r="E76" t="s">
        <v>256</v>
      </c>
      <c r="F76" s="2">
        <v>2</v>
      </c>
      <c r="G76" s="2" t="s">
        <v>19</v>
      </c>
      <c r="H76" s="8" t="str">
        <f t="shared" si="0"/>
        <v>INSERT INTO SegRoleAction (SegRoleId,SegActionId) VALUES (2, 2085)</v>
      </c>
    </row>
    <row r="77" spans="2:8" x14ac:dyDescent="0.25">
      <c r="B77">
        <v>2088</v>
      </c>
      <c r="C77" t="s">
        <v>1054</v>
      </c>
      <c r="E77" t="s">
        <v>256</v>
      </c>
      <c r="F77" s="2">
        <v>2</v>
      </c>
      <c r="G77" s="2" t="s">
        <v>19</v>
      </c>
      <c r="H77" s="8" t="str">
        <f t="shared" si="0"/>
        <v>INSERT INTO SegRoleAction (SegRoleId,SegActionId) VALUES (2, 2088)</v>
      </c>
    </row>
    <row r="78" spans="2:8" x14ac:dyDescent="0.25">
      <c r="B78">
        <v>2089</v>
      </c>
      <c r="C78" t="s">
        <v>1055</v>
      </c>
      <c r="E78" t="s">
        <v>256</v>
      </c>
      <c r="F78" s="2">
        <v>2</v>
      </c>
      <c r="G78" s="2" t="s">
        <v>19</v>
      </c>
      <c r="H78" s="8" t="str">
        <f t="shared" ref="H78:H80" si="7">$E78&amp;F78&amp;", "&amp;$B78&amp;")"</f>
        <v>INSERT INTO SegRoleAction (SegRoleId,SegActionId) VALUES (2, 2089)</v>
      </c>
    </row>
    <row r="79" spans="2:8" x14ac:dyDescent="0.25">
      <c r="B79">
        <v>2090</v>
      </c>
      <c r="C79" t="s">
        <v>1056</v>
      </c>
      <c r="E79" t="s">
        <v>256</v>
      </c>
      <c r="F79" s="2">
        <v>2</v>
      </c>
      <c r="G79" s="2" t="s">
        <v>19</v>
      </c>
      <c r="H79" s="8" t="str">
        <f t="shared" si="7"/>
        <v>INSERT INTO SegRoleAction (SegRoleId,SegActionId) VALUES (2, 2090)</v>
      </c>
    </row>
    <row r="80" spans="2:8" x14ac:dyDescent="0.25">
      <c r="B80">
        <v>2091</v>
      </c>
      <c r="C80" t="s">
        <v>1057</v>
      </c>
      <c r="E80" t="s">
        <v>256</v>
      </c>
      <c r="F80" s="2">
        <v>2</v>
      </c>
      <c r="G80" s="2" t="s">
        <v>19</v>
      </c>
      <c r="H80" s="8" t="str">
        <f t="shared" si="7"/>
        <v>INSERT INTO SegRoleAction (SegRoleId,SegActionId) VALUES (2, 2091)</v>
      </c>
    </row>
    <row r="82" spans="2:8" x14ac:dyDescent="0.25">
      <c r="B82">
        <v>2085</v>
      </c>
      <c r="C82" t="s">
        <v>1029</v>
      </c>
      <c r="E82" t="s">
        <v>256</v>
      </c>
      <c r="F82" s="2">
        <v>3</v>
      </c>
      <c r="G82" s="2" t="s">
        <v>24</v>
      </c>
      <c r="H82" s="8" t="str">
        <f t="shared" ref="H82:H86" si="8">$E82&amp;F82&amp;", "&amp;$B82&amp;")"</f>
        <v>INSERT INTO SegRoleAction (SegRoleId,SegActionId) VALUES (3, 2085)</v>
      </c>
    </row>
    <row r="83" spans="2:8" x14ac:dyDescent="0.25">
      <c r="B83">
        <v>2088</v>
      </c>
      <c r="C83" t="s">
        <v>1054</v>
      </c>
      <c r="E83" t="s">
        <v>256</v>
      </c>
      <c r="F83" s="2">
        <v>3</v>
      </c>
      <c r="G83" s="2" t="s">
        <v>24</v>
      </c>
      <c r="H83" s="8" t="str">
        <f t="shared" si="8"/>
        <v>INSERT INTO SegRoleAction (SegRoleId,SegActionId) VALUES (3, 2088)</v>
      </c>
    </row>
    <row r="84" spans="2:8" x14ac:dyDescent="0.25">
      <c r="B84">
        <v>2089</v>
      </c>
      <c r="C84" t="s">
        <v>1055</v>
      </c>
      <c r="E84" t="s">
        <v>256</v>
      </c>
      <c r="F84" s="2">
        <v>3</v>
      </c>
      <c r="G84" s="2" t="s">
        <v>24</v>
      </c>
      <c r="H84" s="8" t="str">
        <f t="shared" si="8"/>
        <v>INSERT INTO SegRoleAction (SegRoleId,SegActionId) VALUES (3, 2089)</v>
      </c>
    </row>
    <row r="85" spans="2:8" x14ac:dyDescent="0.25">
      <c r="B85">
        <v>2090</v>
      </c>
      <c r="C85" t="s">
        <v>1056</v>
      </c>
      <c r="E85" t="s">
        <v>256</v>
      </c>
      <c r="F85" s="2">
        <v>3</v>
      </c>
      <c r="G85" s="2" t="s">
        <v>24</v>
      </c>
      <c r="H85" s="8" t="str">
        <f t="shared" si="8"/>
        <v>INSERT INTO SegRoleAction (SegRoleId,SegActionId) VALUES (3, 2090)</v>
      </c>
    </row>
    <row r="86" spans="2:8" x14ac:dyDescent="0.25">
      <c r="B86">
        <v>2091</v>
      </c>
      <c r="C86" t="s">
        <v>1057</v>
      </c>
      <c r="E86" t="s">
        <v>256</v>
      </c>
      <c r="F86" s="2">
        <v>3</v>
      </c>
      <c r="G86" s="2" t="s">
        <v>24</v>
      </c>
      <c r="H86" s="8" t="str">
        <f t="shared" si="8"/>
        <v>INSERT INTO SegRoleAction (SegRoleId,SegActionId) VALUES (3, 2091)</v>
      </c>
    </row>
    <row r="88" spans="2:8" x14ac:dyDescent="0.25">
      <c r="B88">
        <v>2085</v>
      </c>
      <c r="C88" t="s">
        <v>1029</v>
      </c>
      <c r="E88" t="s">
        <v>256</v>
      </c>
      <c r="F88" s="2">
        <v>6</v>
      </c>
      <c r="G88" s="2" t="s">
        <v>26</v>
      </c>
      <c r="H88" s="8" t="str">
        <f t="shared" ref="H88:H92" si="9">$E88&amp;F88&amp;", "&amp;$B88&amp;")"</f>
        <v>INSERT INTO SegRoleAction (SegRoleId,SegActionId) VALUES (6, 2085)</v>
      </c>
    </row>
    <row r="89" spans="2:8" x14ac:dyDescent="0.25">
      <c r="B89">
        <v>2088</v>
      </c>
      <c r="C89" t="s">
        <v>1054</v>
      </c>
      <c r="E89" t="s">
        <v>256</v>
      </c>
      <c r="F89" s="2">
        <v>6</v>
      </c>
      <c r="G89" s="2" t="s">
        <v>26</v>
      </c>
      <c r="H89" s="8" t="str">
        <f t="shared" si="9"/>
        <v>INSERT INTO SegRoleAction (SegRoleId,SegActionId) VALUES (6, 2088)</v>
      </c>
    </row>
    <row r="90" spans="2:8" x14ac:dyDescent="0.25">
      <c r="B90">
        <v>2089</v>
      </c>
      <c r="C90" t="s">
        <v>1055</v>
      </c>
      <c r="E90" t="s">
        <v>256</v>
      </c>
      <c r="F90" s="2">
        <v>6</v>
      </c>
      <c r="G90" s="2" t="s">
        <v>26</v>
      </c>
      <c r="H90" s="8" t="str">
        <f t="shared" si="9"/>
        <v>INSERT INTO SegRoleAction (SegRoleId,SegActionId) VALUES (6, 2089)</v>
      </c>
    </row>
    <row r="91" spans="2:8" x14ac:dyDescent="0.25">
      <c r="B91">
        <v>2090</v>
      </c>
      <c r="C91" t="s">
        <v>1056</v>
      </c>
      <c r="E91" t="s">
        <v>256</v>
      </c>
      <c r="F91" s="2">
        <v>6</v>
      </c>
      <c r="G91" s="2" t="s">
        <v>26</v>
      </c>
      <c r="H91" s="8" t="str">
        <f t="shared" si="9"/>
        <v>INSERT INTO SegRoleAction (SegRoleId,SegActionId) VALUES (6, 2090)</v>
      </c>
    </row>
    <row r="92" spans="2:8" x14ac:dyDescent="0.25">
      <c r="B92">
        <v>2091</v>
      </c>
      <c r="C92" t="s">
        <v>1057</v>
      </c>
      <c r="E92" t="s">
        <v>256</v>
      </c>
      <c r="F92" s="2">
        <v>6</v>
      </c>
      <c r="G92" s="2" t="s">
        <v>26</v>
      </c>
      <c r="H92" s="8" t="str">
        <f t="shared" si="9"/>
        <v>INSERT INTO SegRoleAction (SegRoleId,SegActionId) VALUES (6, 2091)</v>
      </c>
    </row>
    <row r="94" spans="2:8" x14ac:dyDescent="0.25">
      <c r="B94">
        <v>2085</v>
      </c>
      <c r="C94" t="s">
        <v>1029</v>
      </c>
      <c r="E94" t="s">
        <v>256</v>
      </c>
      <c r="F94">
        <v>7</v>
      </c>
      <c r="G94" s="2" t="s">
        <v>22</v>
      </c>
      <c r="H94" s="8" t="str">
        <f t="shared" ref="H94:H112" si="10">$E94&amp;F94&amp;", "&amp;$B94&amp;")"</f>
        <v>INSERT INTO SegRoleAction (SegRoleId,SegActionId) VALUES (7, 2085)</v>
      </c>
    </row>
    <row r="95" spans="2:8" x14ac:dyDescent="0.25">
      <c r="B95">
        <v>2088</v>
      </c>
      <c r="C95" t="s">
        <v>1054</v>
      </c>
      <c r="E95" t="s">
        <v>256</v>
      </c>
      <c r="F95">
        <v>7</v>
      </c>
      <c r="G95" s="2" t="s">
        <v>22</v>
      </c>
      <c r="H95" s="8" t="str">
        <f t="shared" si="10"/>
        <v>INSERT INTO SegRoleAction (SegRoleId,SegActionId) VALUES (7, 2088)</v>
      </c>
    </row>
    <row r="96" spans="2:8" x14ac:dyDescent="0.25">
      <c r="B96">
        <v>2089</v>
      </c>
      <c r="C96" t="s">
        <v>1055</v>
      </c>
      <c r="E96" t="s">
        <v>256</v>
      </c>
      <c r="F96">
        <v>7</v>
      </c>
      <c r="G96" s="2" t="s">
        <v>22</v>
      </c>
      <c r="H96" s="8" t="str">
        <f t="shared" si="10"/>
        <v>INSERT INTO SegRoleAction (SegRoleId,SegActionId) VALUES (7, 2089)</v>
      </c>
    </row>
    <row r="97" spans="2:8" x14ac:dyDescent="0.25">
      <c r="B97">
        <v>2090</v>
      </c>
      <c r="C97" t="s">
        <v>1056</v>
      </c>
      <c r="E97" t="s">
        <v>256</v>
      </c>
      <c r="F97">
        <v>7</v>
      </c>
      <c r="G97" s="2" t="s">
        <v>22</v>
      </c>
      <c r="H97" s="8" t="str">
        <f t="shared" si="10"/>
        <v>INSERT INTO SegRoleAction (SegRoleId,SegActionId) VALUES (7, 2090)</v>
      </c>
    </row>
    <row r="98" spans="2:8" x14ac:dyDescent="0.25">
      <c r="B98">
        <v>2091</v>
      </c>
      <c r="C98" t="s">
        <v>1057</v>
      </c>
      <c r="E98" t="s">
        <v>256</v>
      </c>
      <c r="F98">
        <v>7</v>
      </c>
      <c r="G98" s="2" t="s">
        <v>22</v>
      </c>
      <c r="H98" s="8" t="str">
        <f t="shared" si="10"/>
        <v>INSERT INTO SegRoleAction (SegRoleId,SegActionId) VALUES (7, 2091)</v>
      </c>
    </row>
    <row r="100" spans="2:8" x14ac:dyDescent="0.25">
      <c r="B100">
        <v>2092</v>
      </c>
      <c r="C100" t="s">
        <v>1168</v>
      </c>
      <c r="D100" t="s">
        <v>1169</v>
      </c>
      <c r="E100" t="s">
        <v>256</v>
      </c>
      <c r="F100">
        <v>1</v>
      </c>
      <c r="G100" s="2" t="s">
        <v>20</v>
      </c>
      <c r="H100" s="8" t="str">
        <f t="shared" si="10"/>
        <v>INSERT INTO SegRoleAction (SegRoleId,SegActionId) VALUES (1, 2092)</v>
      </c>
    </row>
    <row r="101" spans="2:8" x14ac:dyDescent="0.25">
      <c r="B101">
        <v>2093</v>
      </c>
      <c r="C101" t="s">
        <v>1170</v>
      </c>
      <c r="D101" t="s">
        <v>1171</v>
      </c>
      <c r="E101" t="s">
        <v>256</v>
      </c>
      <c r="F101">
        <v>1</v>
      </c>
      <c r="G101" s="2" t="s">
        <v>20</v>
      </c>
      <c r="H101" s="8" t="str">
        <f t="shared" si="10"/>
        <v>INSERT INTO SegRoleAction (SegRoleId,SegActionId) VALUES (1, 2093)</v>
      </c>
    </row>
    <row r="102" spans="2:8" x14ac:dyDescent="0.25">
      <c r="B102">
        <v>2094</v>
      </c>
      <c r="C102" t="s">
        <v>1172</v>
      </c>
      <c r="D102" t="s">
        <v>1173</v>
      </c>
      <c r="E102" t="s">
        <v>256</v>
      </c>
      <c r="F102">
        <v>1</v>
      </c>
      <c r="G102" s="2" t="s">
        <v>20</v>
      </c>
      <c r="H102" s="8" t="str">
        <f t="shared" si="10"/>
        <v>INSERT INTO SegRoleAction (SegRoleId,SegActionId) VALUES (1, 2094)</v>
      </c>
    </row>
    <row r="103" spans="2:8" x14ac:dyDescent="0.25">
      <c r="B103">
        <v>2095</v>
      </c>
      <c r="C103" t="s">
        <v>1174</v>
      </c>
      <c r="D103" t="s">
        <v>1175</v>
      </c>
      <c r="E103" t="s">
        <v>256</v>
      </c>
      <c r="F103">
        <v>1</v>
      </c>
      <c r="G103" s="2" t="s">
        <v>20</v>
      </c>
      <c r="H103" s="8" t="str">
        <f t="shared" si="10"/>
        <v>INSERT INTO SegRoleAction (SegRoleId,SegActionId) VALUES (1, 2095)</v>
      </c>
    </row>
    <row r="104" spans="2:8" x14ac:dyDescent="0.25">
      <c r="B104">
        <v>2096</v>
      </c>
      <c r="C104" t="s">
        <v>1176</v>
      </c>
      <c r="D104" t="s">
        <v>1177</v>
      </c>
      <c r="E104" t="s">
        <v>256</v>
      </c>
      <c r="F104">
        <v>1</v>
      </c>
      <c r="G104" s="2" t="s">
        <v>20</v>
      </c>
      <c r="H104" s="8" t="str">
        <f t="shared" si="10"/>
        <v>INSERT INTO SegRoleAction (SegRoleId,SegActionId) VALUES (1, 2096)</v>
      </c>
    </row>
    <row r="105" spans="2:8" x14ac:dyDescent="0.25">
      <c r="B105">
        <v>2097</v>
      </c>
      <c r="C105" t="s">
        <v>1178</v>
      </c>
      <c r="D105" t="s">
        <v>1179</v>
      </c>
      <c r="E105" t="s">
        <v>256</v>
      </c>
      <c r="F105">
        <v>1</v>
      </c>
      <c r="G105" s="2" t="s">
        <v>20</v>
      </c>
      <c r="H105" s="8" t="str">
        <f t="shared" si="10"/>
        <v>INSERT INTO SegRoleAction (SegRoleId,SegActionId) VALUES (1, 2097)</v>
      </c>
    </row>
    <row r="106" spans="2:8" x14ac:dyDescent="0.25">
      <c r="B106">
        <v>2098</v>
      </c>
      <c r="C106" t="s">
        <v>1180</v>
      </c>
      <c r="D106" t="s">
        <v>1181</v>
      </c>
      <c r="E106" t="s">
        <v>256</v>
      </c>
      <c r="F106">
        <v>1</v>
      </c>
      <c r="G106" s="2" t="s">
        <v>20</v>
      </c>
      <c r="H106" s="8" t="str">
        <f t="shared" si="10"/>
        <v>INSERT INTO SegRoleAction (SegRoleId,SegActionId) VALUES (1, 2098)</v>
      </c>
    </row>
    <row r="107" spans="2:8" x14ac:dyDescent="0.25">
      <c r="B107">
        <v>2099</v>
      </c>
      <c r="C107" t="s">
        <v>1182</v>
      </c>
      <c r="D107" t="s">
        <v>1183</v>
      </c>
      <c r="E107" t="s">
        <v>256</v>
      </c>
      <c r="F107">
        <v>1</v>
      </c>
      <c r="G107" s="2" t="s">
        <v>20</v>
      </c>
      <c r="H107" s="8" t="str">
        <f t="shared" si="10"/>
        <v>INSERT INTO SegRoleAction (SegRoleId,SegActionId) VALUES (1, 2099)</v>
      </c>
    </row>
    <row r="108" spans="2:8" x14ac:dyDescent="0.25">
      <c r="B108">
        <v>2100</v>
      </c>
      <c r="C108" t="s">
        <v>1184</v>
      </c>
      <c r="D108" t="s">
        <v>1185</v>
      </c>
      <c r="E108" t="s">
        <v>256</v>
      </c>
      <c r="F108">
        <v>1</v>
      </c>
      <c r="G108" s="2" t="s">
        <v>20</v>
      </c>
      <c r="H108" s="8" t="str">
        <f t="shared" si="10"/>
        <v>INSERT INTO SegRoleAction (SegRoleId,SegActionId) VALUES (1, 2100)</v>
      </c>
    </row>
    <row r="109" spans="2:8" x14ac:dyDescent="0.25">
      <c r="B109">
        <v>2101</v>
      </c>
      <c r="C109" t="s">
        <v>1186</v>
      </c>
      <c r="D109" t="s">
        <v>1187</v>
      </c>
      <c r="E109" t="s">
        <v>256</v>
      </c>
      <c r="F109">
        <v>1</v>
      </c>
      <c r="G109" s="2" t="s">
        <v>20</v>
      </c>
      <c r="H109" s="8" t="str">
        <f t="shared" si="10"/>
        <v>INSERT INTO SegRoleAction (SegRoleId,SegActionId) VALUES (1, 2101)</v>
      </c>
    </row>
    <row r="111" spans="2:8" x14ac:dyDescent="0.25">
      <c r="B111">
        <v>2092</v>
      </c>
      <c r="C111" t="s">
        <v>1168</v>
      </c>
      <c r="D111" t="s">
        <v>1169</v>
      </c>
      <c r="E111" t="s">
        <v>256</v>
      </c>
      <c r="F111" s="2">
        <v>2</v>
      </c>
      <c r="G111" s="2" t="s">
        <v>19</v>
      </c>
      <c r="H111" s="8" t="str">
        <f t="shared" si="10"/>
        <v>INSERT INTO SegRoleAction (SegRoleId,SegActionId) VALUES (2, 2092)</v>
      </c>
    </row>
    <row r="112" spans="2:8" x14ac:dyDescent="0.25">
      <c r="B112">
        <v>2093</v>
      </c>
      <c r="C112" t="s">
        <v>1170</v>
      </c>
      <c r="D112" t="s">
        <v>1171</v>
      </c>
      <c r="E112" t="s">
        <v>256</v>
      </c>
      <c r="F112">
        <v>2</v>
      </c>
      <c r="G112" s="2" t="s">
        <v>19</v>
      </c>
      <c r="H112" s="8" t="str">
        <f t="shared" si="10"/>
        <v>INSERT INTO SegRoleAction (SegRoleId,SegActionId) VALUES (2, 2093)</v>
      </c>
    </row>
    <row r="113" spans="2:8" x14ac:dyDescent="0.25">
      <c r="B113">
        <v>2094</v>
      </c>
      <c r="C113" t="s">
        <v>1172</v>
      </c>
      <c r="D113" t="s">
        <v>1173</v>
      </c>
      <c r="G113" s="2"/>
    </row>
    <row r="114" spans="2:8" x14ac:dyDescent="0.25">
      <c r="B114">
        <v>2095</v>
      </c>
      <c r="C114" t="s">
        <v>1174</v>
      </c>
      <c r="D114" t="s">
        <v>1175</v>
      </c>
      <c r="G114" s="2"/>
    </row>
    <row r="115" spans="2:8" x14ac:dyDescent="0.25">
      <c r="B115">
        <v>2096</v>
      </c>
      <c r="C115" t="s">
        <v>1176</v>
      </c>
      <c r="D115" t="s">
        <v>1177</v>
      </c>
      <c r="G115" s="2"/>
    </row>
    <row r="116" spans="2:8" x14ac:dyDescent="0.25">
      <c r="B116">
        <v>2097</v>
      </c>
      <c r="C116" t="s">
        <v>1178</v>
      </c>
      <c r="D116" t="s">
        <v>1179</v>
      </c>
      <c r="E116" t="s">
        <v>256</v>
      </c>
      <c r="F116">
        <v>2</v>
      </c>
      <c r="G116" s="2" t="s">
        <v>19</v>
      </c>
      <c r="H116" s="8" t="str">
        <f t="shared" ref="H116" si="11">$E116&amp;F116&amp;", "&amp;$B116&amp;")"</f>
        <v>INSERT INTO SegRoleAction (SegRoleId,SegActionId) VALUES (2, 2097)</v>
      </c>
    </row>
    <row r="117" spans="2:8" x14ac:dyDescent="0.25">
      <c r="B117">
        <v>2098</v>
      </c>
      <c r="C117" t="s">
        <v>1180</v>
      </c>
      <c r="D117" t="s">
        <v>1181</v>
      </c>
      <c r="G117" s="2"/>
    </row>
    <row r="118" spans="2:8" x14ac:dyDescent="0.25">
      <c r="B118">
        <v>2099</v>
      </c>
      <c r="C118" t="s">
        <v>1182</v>
      </c>
      <c r="D118" t="s">
        <v>1183</v>
      </c>
      <c r="E118" t="s">
        <v>256</v>
      </c>
      <c r="F118">
        <v>2</v>
      </c>
      <c r="G118" s="2" t="s">
        <v>19</v>
      </c>
      <c r="H118" s="8" t="str">
        <f t="shared" ref="H118:H120" si="12">$E118&amp;F118&amp;", "&amp;$B118&amp;")"</f>
        <v>INSERT INTO SegRoleAction (SegRoleId,SegActionId) VALUES (2, 2099)</v>
      </c>
    </row>
    <row r="119" spans="2:8" x14ac:dyDescent="0.25">
      <c r="B119">
        <v>2100</v>
      </c>
      <c r="C119" t="s">
        <v>1184</v>
      </c>
      <c r="D119" t="s">
        <v>1185</v>
      </c>
      <c r="E119" t="s">
        <v>256</v>
      </c>
      <c r="F119">
        <v>2</v>
      </c>
      <c r="G119" s="2" t="s">
        <v>19</v>
      </c>
      <c r="H119" s="8" t="str">
        <f t="shared" si="12"/>
        <v>INSERT INTO SegRoleAction (SegRoleId,SegActionId) VALUES (2, 2100)</v>
      </c>
    </row>
    <row r="120" spans="2:8" x14ac:dyDescent="0.25">
      <c r="B120">
        <v>2101</v>
      </c>
      <c r="C120" t="s">
        <v>1186</v>
      </c>
      <c r="D120" t="s">
        <v>1187</v>
      </c>
      <c r="E120" t="s">
        <v>256</v>
      </c>
      <c r="F120">
        <v>2</v>
      </c>
      <c r="G120" s="2" t="s">
        <v>19</v>
      </c>
      <c r="H120" s="8" t="str">
        <f t="shared" si="12"/>
        <v>INSERT INTO SegRoleAction (SegRoleId,SegActionId) VALUES (2, 2101)</v>
      </c>
    </row>
    <row r="122" spans="2:8" x14ac:dyDescent="0.25">
      <c r="B122">
        <v>2092</v>
      </c>
      <c r="C122" t="s">
        <v>1168</v>
      </c>
      <c r="D122" t="s">
        <v>1169</v>
      </c>
      <c r="E122" t="s">
        <v>256</v>
      </c>
      <c r="F122">
        <v>3</v>
      </c>
      <c r="G122" s="2" t="s">
        <v>24</v>
      </c>
      <c r="H122" s="8" t="str">
        <f t="shared" ref="H122:H131" si="13">$E122&amp;F122&amp;", "&amp;$B122&amp;")"</f>
        <v>INSERT INTO SegRoleAction (SegRoleId,SegActionId) VALUES (3, 2092)</v>
      </c>
    </row>
    <row r="123" spans="2:8" x14ac:dyDescent="0.25">
      <c r="B123">
        <v>2093</v>
      </c>
      <c r="C123" t="s">
        <v>1170</v>
      </c>
      <c r="D123" t="s">
        <v>1171</v>
      </c>
      <c r="E123" t="s">
        <v>256</v>
      </c>
      <c r="F123">
        <v>3</v>
      </c>
      <c r="G123" s="2" t="s">
        <v>24</v>
      </c>
      <c r="H123" s="8" t="str">
        <f t="shared" si="13"/>
        <v>INSERT INTO SegRoleAction (SegRoleId,SegActionId) VALUES (3, 2093)</v>
      </c>
    </row>
    <row r="124" spans="2:8" x14ac:dyDescent="0.25">
      <c r="B124">
        <v>2094</v>
      </c>
      <c r="C124" t="s">
        <v>1172</v>
      </c>
      <c r="D124" t="s">
        <v>1173</v>
      </c>
      <c r="E124" t="s">
        <v>256</v>
      </c>
      <c r="F124">
        <v>3</v>
      </c>
      <c r="G124" s="2" t="s">
        <v>24</v>
      </c>
      <c r="H124" s="8" t="str">
        <f t="shared" si="13"/>
        <v>INSERT INTO SegRoleAction (SegRoleId,SegActionId) VALUES (3, 2094)</v>
      </c>
    </row>
    <row r="125" spans="2:8" x14ac:dyDescent="0.25">
      <c r="B125">
        <v>2095</v>
      </c>
      <c r="C125" t="s">
        <v>1174</v>
      </c>
      <c r="D125" t="s">
        <v>1175</v>
      </c>
      <c r="E125" t="s">
        <v>256</v>
      </c>
      <c r="F125">
        <v>3</v>
      </c>
      <c r="G125" s="2" t="s">
        <v>24</v>
      </c>
      <c r="H125" s="8" t="str">
        <f t="shared" si="13"/>
        <v>INSERT INTO SegRoleAction (SegRoleId,SegActionId) VALUES (3, 2095)</v>
      </c>
    </row>
    <row r="126" spans="2:8" x14ac:dyDescent="0.25">
      <c r="B126">
        <v>2096</v>
      </c>
      <c r="C126" t="s">
        <v>1176</v>
      </c>
      <c r="D126" t="s">
        <v>1177</v>
      </c>
      <c r="E126" t="s">
        <v>256</v>
      </c>
      <c r="F126">
        <v>3</v>
      </c>
      <c r="G126" s="2" t="s">
        <v>24</v>
      </c>
      <c r="H126" s="8" t="str">
        <f t="shared" si="13"/>
        <v>INSERT INTO SegRoleAction (SegRoleId,SegActionId) VALUES (3, 2096)</v>
      </c>
    </row>
    <row r="127" spans="2:8" x14ac:dyDescent="0.25">
      <c r="B127">
        <v>2097</v>
      </c>
      <c r="C127" t="s">
        <v>1178</v>
      </c>
      <c r="D127" t="s">
        <v>1179</v>
      </c>
      <c r="E127" t="s">
        <v>256</v>
      </c>
      <c r="F127">
        <v>3</v>
      </c>
      <c r="G127" s="2" t="s">
        <v>24</v>
      </c>
      <c r="H127" s="8" t="str">
        <f t="shared" si="13"/>
        <v>INSERT INTO SegRoleAction (SegRoleId,SegActionId) VALUES (3, 2097)</v>
      </c>
    </row>
    <row r="128" spans="2:8" x14ac:dyDescent="0.25">
      <c r="B128">
        <v>2098</v>
      </c>
      <c r="C128" t="s">
        <v>1180</v>
      </c>
      <c r="D128" t="s">
        <v>1181</v>
      </c>
      <c r="E128" t="s">
        <v>256</v>
      </c>
      <c r="F128">
        <v>3</v>
      </c>
      <c r="G128" s="2" t="s">
        <v>24</v>
      </c>
      <c r="H128" s="8" t="str">
        <f t="shared" si="13"/>
        <v>INSERT INTO SegRoleAction (SegRoleId,SegActionId) VALUES (3, 2098)</v>
      </c>
    </row>
    <row r="129" spans="2:8" x14ac:dyDescent="0.25">
      <c r="B129">
        <v>2099</v>
      </c>
      <c r="C129" t="s">
        <v>1182</v>
      </c>
      <c r="D129" t="s">
        <v>1183</v>
      </c>
      <c r="E129" t="s">
        <v>256</v>
      </c>
      <c r="F129">
        <v>3</v>
      </c>
      <c r="G129" s="2" t="s">
        <v>24</v>
      </c>
      <c r="H129" s="8" t="str">
        <f t="shared" si="13"/>
        <v>INSERT INTO SegRoleAction (SegRoleId,SegActionId) VALUES (3, 2099)</v>
      </c>
    </row>
    <row r="130" spans="2:8" x14ac:dyDescent="0.25">
      <c r="B130">
        <v>2100</v>
      </c>
      <c r="C130" t="s">
        <v>1184</v>
      </c>
      <c r="D130" t="s">
        <v>1185</v>
      </c>
      <c r="E130" t="s">
        <v>256</v>
      </c>
      <c r="F130">
        <v>3</v>
      </c>
      <c r="G130" s="2" t="s">
        <v>24</v>
      </c>
      <c r="H130" s="8" t="str">
        <f t="shared" si="13"/>
        <v>INSERT INTO SegRoleAction (SegRoleId,SegActionId) VALUES (3, 2100)</v>
      </c>
    </row>
    <row r="131" spans="2:8" x14ac:dyDescent="0.25">
      <c r="B131">
        <v>2101</v>
      </c>
      <c r="C131" t="s">
        <v>1186</v>
      </c>
      <c r="D131" t="s">
        <v>1187</v>
      </c>
      <c r="E131" t="s">
        <v>256</v>
      </c>
      <c r="F131">
        <v>3</v>
      </c>
      <c r="G131" s="2" t="s">
        <v>24</v>
      </c>
      <c r="H131" s="8" t="str">
        <f t="shared" si="13"/>
        <v>INSERT INTO SegRoleAction (SegRoleId,SegActionId) VALUES (3, 2101)</v>
      </c>
    </row>
    <row r="133" spans="2:8" x14ac:dyDescent="0.25">
      <c r="B133">
        <v>2092</v>
      </c>
      <c r="C133" t="s">
        <v>1168</v>
      </c>
      <c r="D133" t="s">
        <v>1169</v>
      </c>
      <c r="E133" t="s">
        <v>256</v>
      </c>
      <c r="F133">
        <v>4</v>
      </c>
      <c r="G133" s="2" t="s">
        <v>25</v>
      </c>
      <c r="H133" s="8" t="str">
        <f t="shared" ref="H133:H137" si="14">$E133&amp;F133&amp;", "&amp;$B133&amp;")"</f>
        <v>INSERT INTO SegRoleAction (SegRoleId,SegActionId) VALUES (4, 2092)</v>
      </c>
    </row>
    <row r="134" spans="2:8" x14ac:dyDescent="0.25">
      <c r="B134">
        <v>2093</v>
      </c>
      <c r="C134" t="s">
        <v>1170</v>
      </c>
      <c r="D134" t="s">
        <v>1171</v>
      </c>
      <c r="E134" t="s">
        <v>256</v>
      </c>
      <c r="F134">
        <v>4</v>
      </c>
      <c r="G134" s="2" t="s">
        <v>25</v>
      </c>
      <c r="H134" s="8" t="str">
        <f t="shared" si="14"/>
        <v>INSERT INTO SegRoleAction (SegRoleId,SegActionId) VALUES (4, 2093)</v>
      </c>
    </row>
    <row r="135" spans="2:8" x14ac:dyDescent="0.25">
      <c r="B135">
        <v>2094</v>
      </c>
      <c r="C135" t="s">
        <v>1172</v>
      </c>
      <c r="D135" t="s">
        <v>1173</v>
      </c>
      <c r="E135" t="s">
        <v>256</v>
      </c>
      <c r="F135">
        <v>4</v>
      </c>
      <c r="G135" s="2" t="s">
        <v>25</v>
      </c>
      <c r="H135" s="8" t="str">
        <f t="shared" si="14"/>
        <v>INSERT INTO SegRoleAction (SegRoleId,SegActionId) VALUES (4, 2094)</v>
      </c>
    </row>
    <row r="136" spans="2:8" x14ac:dyDescent="0.25">
      <c r="B136">
        <v>2095</v>
      </c>
      <c r="C136" t="s">
        <v>1174</v>
      </c>
      <c r="D136" t="s">
        <v>1175</v>
      </c>
      <c r="E136" t="s">
        <v>256</v>
      </c>
      <c r="F136">
        <v>4</v>
      </c>
      <c r="G136" s="2" t="s">
        <v>25</v>
      </c>
      <c r="H136" s="8" t="str">
        <f t="shared" si="14"/>
        <v>INSERT INTO SegRoleAction (SegRoleId,SegActionId) VALUES (4, 2095)</v>
      </c>
    </row>
    <row r="137" spans="2:8" x14ac:dyDescent="0.25">
      <c r="B137">
        <v>2096</v>
      </c>
      <c r="C137" t="s">
        <v>1176</v>
      </c>
      <c r="D137" t="s">
        <v>1177</v>
      </c>
      <c r="E137" t="s">
        <v>256</v>
      </c>
      <c r="F137">
        <v>4</v>
      </c>
      <c r="G137" s="2" t="s">
        <v>25</v>
      </c>
      <c r="H137" s="8" t="str">
        <f t="shared" si="14"/>
        <v>INSERT INTO SegRoleAction (SegRoleId,SegActionId) VALUES (4, 2096)</v>
      </c>
    </row>
    <row r="138" spans="2:8" x14ac:dyDescent="0.25">
      <c r="B138">
        <v>2097</v>
      </c>
      <c r="C138" t="s">
        <v>1178</v>
      </c>
      <c r="D138" t="s">
        <v>1179</v>
      </c>
      <c r="G138" s="2"/>
    </row>
    <row r="139" spans="2:8" x14ac:dyDescent="0.25">
      <c r="B139">
        <v>2098</v>
      </c>
      <c r="C139" t="s">
        <v>1180</v>
      </c>
      <c r="D139" t="s">
        <v>1181</v>
      </c>
      <c r="G139" s="2"/>
    </row>
    <row r="140" spans="2:8" x14ac:dyDescent="0.25">
      <c r="B140">
        <v>2099</v>
      </c>
      <c r="C140" t="s">
        <v>1182</v>
      </c>
      <c r="D140" t="s">
        <v>1183</v>
      </c>
      <c r="G140" s="2"/>
    </row>
    <row r="141" spans="2:8" x14ac:dyDescent="0.25">
      <c r="B141">
        <v>2100</v>
      </c>
      <c r="C141" t="s">
        <v>1184</v>
      </c>
      <c r="D141" t="s">
        <v>1185</v>
      </c>
      <c r="G141" s="2"/>
    </row>
    <row r="142" spans="2:8" x14ac:dyDescent="0.25">
      <c r="B142">
        <v>2101</v>
      </c>
      <c r="C142" t="s">
        <v>1186</v>
      </c>
      <c r="D142" t="s">
        <v>1187</v>
      </c>
      <c r="E142" t="s">
        <v>256</v>
      </c>
      <c r="F142">
        <v>4</v>
      </c>
      <c r="G142" s="2" t="s">
        <v>25</v>
      </c>
      <c r="H142" s="8" t="str">
        <f t="shared" ref="H142:H149" si="15">$E142&amp;F142&amp;", "&amp;$B142&amp;")"</f>
        <v>INSERT INTO SegRoleAction (SegRoleId,SegActionId) VALUES (4, 2101)</v>
      </c>
    </row>
    <row r="144" spans="2:8" x14ac:dyDescent="0.25">
      <c r="B144">
        <v>2102</v>
      </c>
      <c r="C144" t="s">
        <v>1194</v>
      </c>
      <c r="D144" t="s">
        <v>1038</v>
      </c>
      <c r="E144" t="s">
        <v>256</v>
      </c>
      <c r="F144" s="2">
        <v>1</v>
      </c>
      <c r="G144" s="2" t="s">
        <v>20</v>
      </c>
      <c r="H144" s="8" t="str">
        <f t="shared" si="15"/>
        <v>INSERT INTO SegRoleAction (SegRoleId,SegActionId) VALUES (1, 2102)</v>
      </c>
    </row>
    <row r="145" spans="2:8" x14ac:dyDescent="0.25">
      <c r="B145">
        <v>2103</v>
      </c>
      <c r="C145" t="s">
        <v>1195</v>
      </c>
      <c r="D145" t="s">
        <v>1038</v>
      </c>
      <c r="E145" t="s">
        <v>256</v>
      </c>
      <c r="F145" s="2">
        <v>1</v>
      </c>
      <c r="G145" s="2" t="s">
        <v>20</v>
      </c>
      <c r="H145" s="8" t="str">
        <f t="shared" si="15"/>
        <v>INSERT INTO SegRoleAction (SegRoleId,SegActionId) VALUES (1, 2103)</v>
      </c>
    </row>
    <row r="146" spans="2:8" x14ac:dyDescent="0.25">
      <c r="B146">
        <v>2104</v>
      </c>
      <c r="C146" t="s">
        <v>1196</v>
      </c>
      <c r="D146" t="s">
        <v>1038</v>
      </c>
      <c r="E146" t="s">
        <v>256</v>
      </c>
      <c r="F146" s="2">
        <v>1</v>
      </c>
      <c r="G146" s="2" t="s">
        <v>20</v>
      </c>
      <c r="H146" s="8" t="str">
        <f t="shared" si="15"/>
        <v>INSERT INTO SegRoleAction (SegRoleId,SegActionId) VALUES (1, 2104)</v>
      </c>
    </row>
    <row r="147" spans="2:8" x14ac:dyDescent="0.25">
      <c r="B147">
        <v>2105</v>
      </c>
      <c r="C147" t="s">
        <v>1197</v>
      </c>
      <c r="D147" t="s">
        <v>1038</v>
      </c>
      <c r="E147" t="s">
        <v>256</v>
      </c>
      <c r="F147" s="2">
        <v>1</v>
      </c>
      <c r="G147" s="2" t="s">
        <v>20</v>
      </c>
      <c r="H147" s="8" t="str">
        <f t="shared" si="15"/>
        <v>INSERT INTO SegRoleAction (SegRoleId,SegActionId) VALUES (1, 2105)</v>
      </c>
    </row>
    <row r="148" spans="2:8" x14ac:dyDescent="0.25">
      <c r="B148">
        <v>2106</v>
      </c>
      <c r="C148" t="s">
        <v>1198</v>
      </c>
      <c r="D148" t="s">
        <v>1038</v>
      </c>
      <c r="E148" t="s">
        <v>256</v>
      </c>
      <c r="F148" s="2">
        <v>1</v>
      </c>
      <c r="G148" s="2" t="s">
        <v>20</v>
      </c>
      <c r="H148" s="8" t="str">
        <f t="shared" si="15"/>
        <v>INSERT INTO SegRoleAction (SegRoleId,SegActionId) VALUES (1, 2106)</v>
      </c>
    </row>
    <row r="149" spans="2:8" x14ac:dyDescent="0.25">
      <c r="B149">
        <v>2107</v>
      </c>
      <c r="C149" t="s">
        <v>238</v>
      </c>
      <c r="D149" t="s">
        <v>1038</v>
      </c>
      <c r="E149" t="s">
        <v>256</v>
      </c>
      <c r="F149" s="2">
        <v>1</v>
      </c>
      <c r="G149" s="2" t="s">
        <v>20</v>
      </c>
      <c r="H149" s="8" t="str">
        <f t="shared" si="15"/>
        <v>INSERT INTO SegRoleAction (SegRoleId,SegActionId) VALUES (1, 2107)</v>
      </c>
    </row>
    <row r="150" spans="2:8" x14ac:dyDescent="0.25">
      <c r="G150" s="2"/>
    </row>
    <row r="151" spans="2:8" x14ac:dyDescent="0.25">
      <c r="B151">
        <v>2102</v>
      </c>
      <c r="C151" t="s">
        <v>1194</v>
      </c>
      <c r="D151" t="s">
        <v>1038</v>
      </c>
      <c r="E151" t="s">
        <v>256</v>
      </c>
      <c r="F151" s="2">
        <v>2</v>
      </c>
      <c r="G151" s="2" t="s">
        <v>19</v>
      </c>
      <c r="H151" s="8" t="str">
        <f t="shared" ref="H151:H156" si="16">$E151&amp;F151&amp;", "&amp;$B151&amp;")"</f>
        <v>INSERT INTO SegRoleAction (SegRoleId,SegActionId) VALUES (2, 2102)</v>
      </c>
    </row>
    <row r="152" spans="2:8" x14ac:dyDescent="0.25">
      <c r="B152">
        <v>2103</v>
      </c>
      <c r="C152" t="s">
        <v>1195</v>
      </c>
      <c r="D152" t="s">
        <v>1038</v>
      </c>
      <c r="E152" t="s">
        <v>256</v>
      </c>
      <c r="F152" s="2">
        <v>2</v>
      </c>
      <c r="G152" s="2" t="s">
        <v>19</v>
      </c>
      <c r="H152" s="8" t="str">
        <f t="shared" si="16"/>
        <v>INSERT INTO SegRoleAction (SegRoleId,SegActionId) VALUES (2, 2103)</v>
      </c>
    </row>
    <row r="153" spans="2:8" x14ac:dyDescent="0.25">
      <c r="B153">
        <v>2104</v>
      </c>
      <c r="C153" t="s">
        <v>1196</v>
      </c>
      <c r="D153" t="s">
        <v>1038</v>
      </c>
      <c r="E153" t="s">
        <v>256</v>
      </c>
      <c r="F153" s="2">
        <v>2</v>
      </c>
      <c r="G153" s="2" t="s">
        <v>19</v>
      </c>
      <c r="H153" s="8" t="str">
        <f t="shared" si="16"/>
        <v>INSERT INTO SegRoleAction (SegRoleId,SegActionId) VALUES (2, 2104)</v>
      </c>
    </row>
    <row r="154" spans="2:8" x14ac:dyDescent="0.25">
      <c r="B154">
        <v>2105</v>
      </c>
      <c r="C154" t="s">
        <v>1197</v>
      </c>
      <c r="D154" t="s">
        <v>1038</v>
      </c>
      <c r="E154" t="s">
        <v>256</v>
      </c>
      <c r="F154" s="2">
        <v>2</v>
      </c>
      <c r="G154" s="2" t="s">
        <v>19</v>
      </c>
      <c r="H154" s="8" t="str">
        <f t="shared" si="16"/>
        <v>INSERT INTO SegRoleAction (SegRoleId,SegActionId) VALUES (2, 2105)</v>
      </c>
    </row>
    <row r="155" spans="2:8" x14ac:dyDescent="0.25">
      <c r="B155">
        <v>2106</v>
      </c>
      <c r="C155" t="s">
        <v>1198</v>
      </c>
      <c r="D155" t="s">
        <v>1038</v>
      </c>
      <c r="E155" t="s">
        <v>256</v>
      </c>
      <c r="F155" s="2">
        <v>2</v>
      </c>
      <c r="G155" s="2" t="s">
        <v>19</v>
      </c>
      <c r="H155" s="8" t="str">
        <f t="shared" si="16"/>
        <v>INSERT INTO SegRoleAction (SegRoleId,SegActionId) VALUES (2, 2106)</v>
      </c>
    </row>
    <row r="156" spans="2:8" x14ac:dyDescent="0.25">
      <c r="B156">
        <v>2107</v>
      </c>
      <c r="C156" t="s">
        <v>238</v>
      </c>
      <c r="D156" t="s">
        <v>1038</v>
      </c>
      <c r="E156" t="s">
        <v>256</v>
      </c>
      <c r="F156" s="2">
        <v>2</v>
      </c>
      <c r="G156" s="2" t="s">
        <v>19</v>
      </c>
      <c r="H156" s="8" t="str">
        <f t="shared" si="16"/>
        <v>INSERT INTO SegRoleAction (SegRoleId,SegActionId) VALUES (2, 2107)</v>
      </c>
    </row>
    <row r="158" spans="2:8" x14ac:dyDescent="0.25">
      <c r="B158">
        <v>2102</v>
      </c>
      <c r="C158" t="s">
        <v>1194</v>
      </c>
      <c r="D158" t="s">
        <v>1038</v>
      </c>
      <c r="E158" t="s">
        <v>256</v>
      </c>
      <c r="F158" s="2">
        <v>3</v>
      </c>
      <c r="G158" s="2" t="s">
        <v>24</v>
      </c>
      <c r="H158" s="8" t="str">
        <f t="shared" ref="H158:H163" si="17">$E158&amp;F158&amp;", "&amp;$B158&amp;")"</f>
        <v>INSERT INTO SegRoleAction (SegRoleId,SegActionId) VALUES (3, 2102)</v>
      </c>
    </row>
    <row r="159" spans="2:8" x14ac:dyDescent="0.25">
      <c r="B159">
        <v>2103</v>
      </c>
      <c r="C159" t="s">
        <v>1195</v>
      </c>
      <c r="D159" t="s">
        <v>1038</v>
      </c>
      <c r="E159" t="s">
        <v>256</v>
      </c>
      <c r="F159" s="2">
        <v>3</v>
      </c>
      <c r="G159" s="2" t="s">
        <v>24</v>
      </c>
      <c r="H159" s="8" t="str">
        <f t="shared" si="17"/>
        <v>INSERT INTO SegRoleAction (SegRoleId,SegActionId) VALUES (3, 2103)</v>
      </c>
    </row>
    <row r="160" spans="2:8" x14ac:dyDescent="0.25">
      <c r="B160">
        <v>2104</v>
      </c>
      <c r="C160" t="s">
        <v>1196</v>
      </c>
      <c r="D160" t="s">
        <v>1038</v>
      </c>
      <c r="E160" t="s">
        <v>256</v>
      </c>
      <c r="F160" s="2">
        <v>3</v>
      </c>
      <c r="G160" s="2" t="s">
        <v>24</v>
      </c>
      <c r="H160" s="8" t="str">
        <f t="shared" si="17"/>
        <v>INSERT INTO SegRoleAction (SegRoleId,SegActionId) VALUES (3, 2104)</v>
      </c>
    </row>
    <row r="161" spans="1:8" x14ac:dyDescent="0.25">
      <c r="B161">
        <v>2105</v>
      </c>
      <c r="C161" t="s">
        <v>1197</v>
      </c>
      <c r="D161" t="s">
        <v>1038</v>
      </c>
      <c r="E161" t="s">
        <v>256</v>
      </c>
      <c r="F161" s="2">
        <v>3</v>
      </c>
      <c r="G161" s="2" t="s">
        <v>24</v>
      </c>
      <c r="H161" s="8" t="str">
        <f t="shared" si="17"/>
        <v>INSERT INTO SegRoleAction (SegRoleId,SegActionId) VALUES (3, 2105)</v>
      </c>
    </row>
    <row r="162" spans="1:8" x14ac:dyDescent="0.25">
      <c r="B162">
        <v>2106</v>
      </c>
      <c r="C162" t="s">
        <v>1198</v>
      </c>
      <c r="D162" t="s">
        <v>1038</v>
      </c>
      <c r="E162" t="s">
        <v>256</v>
      </c>
      <c r="F162" s="2">
        <v>3</v>
      </c>
      <c r="G162" s="2" t="s">
        <v>24</v>
      </c>
      <c r="H162" s="8" t="str">
        <f t="shared" si="17"/>
        <v>INSERT INTO SegRoleAction (SegRoleId,SegActionId) VALUES (3, 2106)</v>
      </c>
    </row>
    <row r="163" spans="1:8" x14ac:dyDescent="0.25">
      <c r="B163">
        <v>2107</v>
      </c>
      <c r="C163" t="s">
        <v>238</v>
      </c>
      <c r="D163" t="s">
        <v>1038</v>
      </c>
      <c r="E163" t="s">
        <v>256</v>
      </c>
      <c r="F163" s="2">
        <v>3</v>
      </c>
      <c r="G163" s="2" t="s">
        <v>24</v>
      </c>
      <c r="H163" s="8" t="str">
        <f t="shared" si="17"/>
        <v>INSERT INTO SegRoleAction (SegRoleId,SegActionId) VALUES (3, 2107)</v>
      </c>
    </row>
    <row r="165" spans="1:8" x14ac:dyDescent="0.25">
      <c r="B165">
        <v>2102</v>
      </c>
      <c r="C165" t="s">
        <v>1194</v>
      </c>
      <c r="D165" t="s">
        <v>1038</v>
      </c>
      <c r="E165" t="s">
        <v>256</v>
      </c>
      <c r="F165" s="2">
        <v>4</v>
      </c>
      <c r="G165" s="2" t="s">
        <v>25</v>
      </c>
      <c r="H165" s="8" t="str">
        <f t="shared" ref="H165:H179" si="18">$E165&amp;F165&amp;", "&amp;$B165&amp;")"</f>
        <v>INSERT INTO SegRoleAction (SegRoleId,SegActionId) VALUES (4, 2102)</v>
      </c>
    </row>
    <row r="166" spans="1:8" x14ac:dyDescent="0.25">
      <c r="B166">
        <v>2103</v>
      </c>
      <c r="C166" t="s">
        <v>1195</v>
      </c>
      <c r="D166" t="s">
        <v>1038</v>
      </c>
      <c r="E166" t="s">
        <v>256</v>
      </c>
      <c r="F166" s="2">
        <v>4</v>
      </c>
      <c r="G166" s="2" t="s">
        <v>25</v>
      </c>
      <c r="H166" s="8" t="str">
        <f t="shared" si="18"/>
        <v>INSERT INTO SegRoleAction (SegRoleId,SegActionId) VALUES (4, 2103)</v>
      </c>
    </row>
    <row r="167" spans="1:8" x14ac:dyDescent="0.25">
      <c r="B167">
        <v>2104</v>
      </c>
      <c r="C167" t="s">
        <v>1196</v>
      </c>
      <c r="D167" t="s">
        <v>1038</v>
      </c>
      <c r="E167" t="s">
        <v>256</v>
      </c>
      <c r="F167" s="2">
        <v>4</v>
      </c>
      <c r="G167" s="2" t="s">
        <v>25</v>
      </c>
      <c r="H167" s="8" t="str">
        <f t="shared" si="18"/>
        <v>INSERT INTO SegRoleAction (SegRoleId,SegActionId) VALUES (4, 2104)</v>
      </c>
    </row>
    <row r="168" spans="1:8" x14ac:dyDescent="0.25">
      <c r="B168">
        <v>2105</v>
      </c>
      <c r="C168" t="s">
        <v>1197</v>
      </c>
      <c r="D168" t="s">
        <v>1038</v>
      </c>
      <c r="E168" t="s">
        <v>256</v>
      </c>
      <c r="F168" s="2">
        <v>4</v>
      </c>
      <c r="G168" s="2" t="s">
        <v>25</v>
      </c>
      <c r="H168" s="8" t="str">
        <f t="shared" si="18"/>
        <v>INSERT INTO SegRoleAction (SegRoleId,SegActionId) VALUES (4, 2105)</v>
      </c>
    </row>
    <row r="169" spans="1:8" x14ac:dyDescent="0.25">
      <c r="B169">
        <v>2106</v>
      </c>
      <c r="C169" t="s">
        <v>1198</v>
      </c>
      <c r="D169" t="s">
        <v>1038</v>
      </c>
      <c r="E169" t="s">
        <v>256</v>
      </c>
      <c r="F169" s="2">
        <v>4</v>
      </c>
      <c r="G169" s="2" t="s">
        <v>25</v>
      </c>
      <c r="H169" s="8" t="str">
        <f t="shared" si="18"/>
        <v>INSERT INTO SegRoleAction (SegRoleId,SegActionId) VALUES (4, 2106)</v>
      </c>
    </row>
    <row r="170" spans="1:8" x14ac:dyDescent="0.25">
      <c r="B170">
        <v>2107</v>
      </c>
      <c r="C170" t="s">
        <v>238</v>
      </c>
      <c r="D170" t="s">
        <v>1038</v>
      </c>
      <c r="E170" t="s">
        <v>256</v>
      </c>
      <c r="F170" s="2">
        <v>4</v>
      </c>
      <c r="G170" s="2" t="s">
        <v>25</v>
      </c>
      <c r="H170" s="8" t="str">
        <f t="shared" si="18"/>
        <v>INSERT INTO SegRoleAction (SegRoleId,SegActionId) VALUES (4, 2107)</v>
      </c>
    </row>
    <row r="171" spans="1:8" x14ac:dyDescent="0.25">
      <c r="A171" s="124"/>
      <c r="B171" s="124"/>
      <c r="C171" s="124"/>
      <c r="D171" s="124"/>
      <c r="E171" s="124"/>
      <c r="F171" s="124"/>
      <c r="G171" s="124"/>
      <c r="H171" s="124"/>
    </row>
    <row r="172" spans="1:8" x14ac:dyDescent="0.25">
      <c r="B172" s="122">
        <v>2108</v>
      </c>
      <c r="C172" s="122" t="s">
        <v>1236</v>
      </c>
      <c r="D172" s="122" t="s">
        <v>1215</v>
      </c>
      <c r="E172" t="s">
        <v>256</v>
      </c>
      <c r="F172" s="2">
        <v>1</v>
      </c>
      <c r="G172" s="2" t="s">
        <v>20</v>
      </c>
      <c r="H172" s="8" t="str">
        <f t="shared" si="18"/>
        <v>INSERT INTO SegRoleAction (SegRoleId,SegActionId) VALUES (1, 2108)</v>
      </c>
    </row>
    <row r="173" spans="1:8" x14ac:dyDescent="0.25">
      <c r="B173" s="122">
        <v>2109</v>
      </c>
      <c r="C173" s="122" t="s">
        <v>1237</v>
      </c>
      <c r="D173" s="122" t="s">
        <v>1228</v>
      </c>
      <c r="E173" t="s">
        <v>256</v>
      </c>
      <c r="F173" s="2">
        <v>1</v>
      </c>
      <c r="G173" s="2" t="s">
        <v>20</v>
      </c>
      <c r="H173" s="8" t="str">
        <f t="shared" si="18"/>
        <v>INSERT INTO SegRoleAction (SegRoleId,SegActionId) VALUES (1, 2109)</v>
      </c>
    </row>
    <row r="174" spans="1:8" x14ac:dyDescent="0.25">
      <c r="B174" s="122">
        <v>2110</v>
      </c>
      <c r="C174" s="122" t="s">
        <v>1238</v>
      </c>
      <c r="D174" s="122" t="s">
        <v>1229</v>
      </c>
      <c r="E174" t="s">
        <v>256</v>
      </c>
      <c r="F174" s="2">
        <v>1</v>
      </c>
      <c r="G174" s="2" t="s">
        <v>20</v>
      </c>
      <c r="H174" s="8" t="str">
        <f t="shared" si="18"/>
        <v>INSERT INTO SegRoleAction (SegRoleId,SegActionId) VALUES (1, 2110)</v>
      </c>
    </row>
    <row r="175" spans="1:8" x14ac:dyDescent="0.25">
      <c r="B175" s="122">
        <v>2111</v>
      </c>
      <c r="C175" s="122" t="s">
        <v>1239</v>
      </c>
      <c r="D175" s="122" t="s">
        <v>1230</v>
      </c>
      <c r="E175" t="s">
        <v>256</v>
      </c>
      <c r="F175" s="2">
        <v>1</v>
      </c>
      <c r="G175" s="2" t="s">
        <v>20</v>
      </c>
      <c r="H175" s="8" t="str">
        <f t="shared" si="18"/>
        <v>INSERT INTO SegRoleAction (SegRoleId,SegActionId) VALUES (1, 2111)</v>
      </c>
    </row>
    <row r="176" spans="1:8" x14ac:dyDescent="0.25">
      <c r="B176" s="122">
        <v>2112</v>
      </c>
      <c r="C176" s="122" t="s">
        <v>1240</v>
      </c>
      <c r="D176" s="122" t="s">
        <v>1231</v>
      </c>
      <c r="E176" t="s">
        <v>256</v>
      </c>
      <c r="F176" s="2">
        <v>1</v>
      </c>
      <c r="G176" s="2" t="s">
        <v>20</v>
      </c>
      <c r="H176" s="8" t="str">
        <f t="shared" si="18"/>
        <v>INSERT INTO SegRoleAction (SegRoleId,SegActionId) VALUES (1, 2112)</v>
      </c>
    </row>
    <row r="177" spans="2:8" x14ac:dyDescent="0.25">
      <c r="B177" s="122">
        <v>2113</v>
      </c>
      <c r="C177" s="122" t="s">
        <v>1241</v>
      </c>
      <c r="D177" s="122" t="s">
        <v>1232</v>
      </c>
      <c r="E177" t="s">
        <v>256</v>
      </c>
      <c r="F177" s="2">
        <v>1</v>
      </c>
      <c r="G177" s="2" t="s">
        <v>20</v>
      </c>
      <c r="H177" s="8" t="str">
        <f t="shared" si="18"/>
        <v>INSERT INTO SegRoleAction (SegRoleId,SegActionId) VALUES (1, 2113)</v>
      </c>
    </row>
    <row r="178" spans="2:8" x14ac:dyDescent="0.25">
      <c r="B178" s="122">
        <v>2114</v>
      </c>
      <c r="C178" s="122" t="s">
        <v>1242</v>
      </c>
      <c r="D178" s="122" t="s">
        <v>1233</v>
      </c>
      <c r="E178" t="s">
        <v>256</v>
      </c>
      <c r="F178" s="2">
        <v>1</v>
      </c>
      <c r="G178" s="2" t="s">
        <v>20</v>
      </c>
      <c r="H178" s="8" t="str">
        <f t="shared" si="18"/>
        <v>INSERT INTO SegRoleAction (SegRoleId,SegActionId) VALUES (1, 2114)</v>
      </c>
    </row>
    <row r="179" spans="2:8" x14ac:dyDescent="0.25">
      <c r="B179" s="122">
        <v>2115</v>
      </c>
      <c r="C179" s="122" t="s">
        <v>1236</v>
      </c>
      <c r="D179" s="122" t="s">
        <v>1234</v>
      </c>
      <c r="E179" t="s">
        <v>256</v>
      </c>
      <c r="F179" s="2">
        <v>1</v>
      </c>
      <c r="G179" s="2" t="s">
        <v>20</v>
      </c>
      <c r="H179" s="8" t="str">
        <f t="shared" si="18"/>
        <v>INSERT INTO SegRoleAction (SegRoleId,SegActionId) VALUES (1, 2115)</v>
      </c>
    </row>
    <row r="181" spans="2:8" x14ac:dyDescent="0.25">
      <c r="B181" s="122">
        <v>2108</v>
      </c>
      <c r="C181" s="122" t="s">
        <v>1236</v>
      </c>
      <c r="D181" s="122" t="s">
        <v>1215</v>
      </c>
      <c r="E181" t="s">
        <v>256</v>
      </c>
      <c r="F181" s="2">
        <v>2</v>
      </c>
      <c r="G181" s="2" t="s">
        <v>19</v>
      </c>
      <c r="H181" s="8" t="str">
        <f t="shared" ref="H181:H188" si="19">$E181&amp;F181&amp;", "&amp;$B181&amp;")"</f>
        <v>INSERT INTO SegRoleAction (SegRoleId,SegActionId) VALUES (2, 2108)</v>
      </c>
    </row>
    <row r="182" spans="2:8" x14ac:dyDescent="0.25">
      <c r="B182" s="122">
        <v>2109</v>
      </c>
      <c r="C182" s="122" t="s">
        <v>1237</v>
      </c>
      <c r="D182" s="122" t="s">
        <v>1228</v>
      </c>
      <c r="F182" s="2"/>
      <c r="G182" s="2"/>
      <c r="H182" s="8"/>
    </row>
    <row r="183" spans="2:8" x14ac:dyDescent="0.25">
      <c r="B183" s="122">
        <v>2110</v>
      </c>
      <c r="C183" s="122" t="s">
        <v>1238</v>
      </c>
      <c r="D183" s="122" t="s">
        <v>1229</v>
      </c>
      <c r="E183" t="s">
        <v>256</v>
      </c>
      <c r="F183" s="2">
        <v>2</v>
      </c>
      <c r="G183" s="2" t="s">
        <v>19</v>
      </c>
      <c r="H183" s="8" t="str">
        <f t="shared" si="19"/>
        <v>INSERT INTO SegRoleAction (SegRoleId,SegActionId) VALUES (2, 2110)</v>
      </c>
    </row>
    <row r="184" spans="2:8" x14ac:dyDescent="0.25">
      <c r="B184" s="122">
        <v>2111</v>
      </c>
      <c r="C184" s="122" t="s">
        <v>1239</v>
      </c>
      <c r="D184" s="122" t="s">
        <v>1230</v>
      </c>
      <c r="E184" t="s">
        <v>256</v>
      </c>
      <c r="F184" s="2">
        <v>2</v>
      </c>
      <c r="G184" s="2" t="s">
        <v>19</v>
      </c>
      <c r="H184" s="8" t="str">
        <f t="shared" si="19"/>
        <v>INSERT INTO SegRoleAction (SegRoleId,SegActionId) VALUES (2, 2111)</v>
      </c>
    </row>
    <row r="185" spans="2:8" x14ac:dyDescent="0.25">
      <c r="B185" s="122">
        <v>2112</v>
      </c>
      <c r="C185" s="122" t="s">
        <v>1240</v>
      </c>
      <c r="D185" s="122" t="s">
        <v>1231</v>
      </c>
      <c r="E185" t="s">
        <v>256</v>
      </c>
      <c r="F185" s="2">
        <v>2</v>
      </c>
      <c r="G185" s="2" t="s">
        <v>19</v>
      </c>
      <c r="H185" s="8" t="str">
        <f t="shared" si="19"/>
        <v>INSERT INTO SegRoleAction (SegRoleId,SegActionId) VALUES (2, 2112)</v>
      </c>
    </row>
    <row r="186" spans="2:8" x14ac:dyDescent="0.25">
      <c r="B186" s="122">
        <v>2113</v>
      </c>
      <c r="C186" s="122" t="s">
        <v>1241</v>
      </c>
      <c r="D186" s="122" t="s">
        <v>1232</v>
      </c>
      <c r="E186" t="s">
        <v>256</v>
      </c>
      <c r="F186" s="2">
        <v>2</v>
      </c>
      <c r="G186" s="2" t="s">
        <v>19</v>
      </c>
      <c r="H186" s="8" t="str">
        <f t="shared" si="19"/>
        <v>INSERT INTO SegRoleAction (SegRoleId,SegActionId) VALUES (2, 2113)</v>
      </c>
    </row>
    <row r="187" spans="2:8" x14ac:dyDescent="0.25">
      <c r="B187" s="122">
        <v>2114</v>
      </c>
      <c r="C187" s="122" t="s">
        <v>1242</v>
      </c>
      <c r="D187" s="122" t="s">
        <v>1233</v>
      </c>
      <c r="E187" t="s">
        <v>256</v>
      </c>
      <c r="F187" s="2">
        <v>2</v>
      </c>
      <c r="G187" s="2" t="s">
        <v>19</v>
      </c>
      <c r="H187" s="8" t="str">
        <f t="shared" si="19"/>
        <v>INSERT INTO SegRoleAction (SegRoleId,SegActionId) VALUES (2, 2114)</v>
      </c>
    </row>
    <row r="188" spans="2:8" x14ac:dyDescent="0.25">
      <c r="B188" s="122">
        <v>2115</v>
      </c>
      <c r="C188" s="122" t="s">
        <v>1236</v>
      </c>
      <c r="D188" s="122" t="s">
        <v>1234</v>
      </c>
      <c r="E188" t="s">
        <v>256</v>
      </c>
      <c r="F188" s="2">
        <v>2</v>
      </c>
      <c r="G188" s="2" t="s">
        <v>19</v>
      </c>
      <c r="H188" s="8" t="str">
        <f t="shared" si="19"/>
        <v>INSERT INTO SegRoleAction (SegRoleId,SegActionId) VALUES (2, 2115)</v>
      </c>
    </row>
    <row r="190" spans="2:8" x14ac:dyDescent="0.25">
      <c r="B190" s="122">
        <v>2108</v>
      </c>
      <c r="C190" s="122" t="s">
        <v>1236</v>
      </c>
      <c r="D190" s="122" t="s">
        <v>1215</v>
      </c>
      <c r="E190" t="s">
        <v>256</v>
      </c>
      <c r="F190" s="2">
        <v>3</v>
      </c>
      <c r="G190" s="2" t="s">
        <v>24</v>
      </c>
      <c r="H190" s="8" t="str">
        <f t="shared" ref="H190:H197" si="20">$E190&amp;F190&amp;", "&amp;$B190&amp;")"</f>
        <v>INSERT INTO SegRoleAction (SegRoleId,SegActionId) VALUES (3, 2108)</v>
      </c>
    </row>
    <row r="191" spans="2:8" x14ac:dyDescent="0.25">
      <c r="B191" s="122">
        <v>2109</v>
      </c>
      <c r="C191" s="122" t="s">
        <v>1237</v>
      </c>
      <c r="D191" s="122" t="s">
        <v>1228</v>
      </c>
      <c r="E191" t="s">
        <v>256</v>
      </c>
      <c r="F191" s="2">
        <v>3</v>
      </c>
      <c r="G191" s="2" t="s">
        <v>24</v>
      </c>
      <c r="H191" s="8" t="str">
        <f t="shared" si="20"/>
        <v>INSERT INTO SegRoleAction (SegRoleId,SegActionId) VALUES (3, 2109)</v>
      </c>
    </row>
    <row r="192" spans="2:8" x14ac:dyDescent="0.25">
      <c r="B192" s="122">
        <v>2110</v>
      </c>
      <c r="C192" s="122" t="s">
        <v>1238</v>
      </c>
      <c r="D192" s="122" t="s">
        <v>1229</v>
      </c>
      <c r="E192" t="s">
        <v>256</v>
      </c>
      <c r="F192" s="2">
        <v>3</v>
      </c>
      <c r="G192" s="2" t="s">
        <v>24</v>
      </c>
      <c r="H192" s="8" t="str">
        <f t="shared" si="20"/>
        <v>INSERT INTO SegRoleAction (SegRoleId,SegActionId) VALUES (3, 2110)</v>
      </c>
    </row>
    <row r="193" spans="2:8" x14ac:dyDescent="0.25">
      <c r="B193" s="122">
        <v>2111</v>
      </c>
      <c r="C193" s="122" t="s">
        <v>1239</v>
      </c>
      <c r="D193" s="122" t="s">
        <v>1230</v>
      </c>
      <c r="E193" t="s">
        <v>256</v>
      </c>
      <c r="F193" s="2">
        <v>3</v>
      </c>
      <c r="G193" s="2" t="s">
        <v>24</v>
      </c>
      <c r="H193" s="8" t="str">
        <f t="shared" si="20"/>
        <v>INSERT INTO SegRoleAction (SegRoleId,SegActionId) VALUES (3, 2111)</v>
      </c>
    </row>
    <row r="194" spans="2:8" x14ac:dyDescent="0.25">
      <c r="B194" s="122">
        <v>2112</v>
      </c>
      <c r="C194" s="122" t="s">
        <v>1240</v>
      </c>
      <c r="D194" s="122" t="s">
        <v>1231</v>
      </c>
      <c r="E194" t="s">
        <v>256</v>
      </c>
      <c r="F194" s="2">
        <v>3</v>
      </c>
      <c r="G194" s="2" t="s">
        <v>24</v>
      </c>
      <c r="H194" s="8" t="str">
        <f t="shared" si="20"/>
        <v>INSERT INTO SegRoleAction (SegRoleId,SegActionId) VALUES (3, 2112)</v>
      </c>
    </row>
    <row r="195" spans="2:8" x14ac:dyDescent="0.25">
      <c r="B195" s="122">
        <v>2113</v>
      </c>
      <c r="C195" s="122" t="s">
        <v>1241</v>
      </c>
      <c r="D195" s="122" t="s">
        <v>1232</v>
      </c>
      <c r="E195" t="s">
        <v>256</v>
      </c>
      <c r="F195" s="2">
        <v>3</v>
      </c>
      <c r="G195" s="2" t="s">
        <v>24</v>
      </c>
      <c r="H195" s="8" t="str">
        <f t="shared" si="20"/>
        <v>INSERT INTO SegRoleAction (SegRoleId,SegActionId) VALUES (3, 2113)</v>
      </c>
    </row>
    <row r="196" spans="2:8" x14ac:dyDescent="0.25">
      <c r="B196" s="122">
        <v>2114</v>
      </c>
      <c r="C196" s="122" t="s">
        <v>1242</v>
      </c>
      <c r="D196" s="122" t="s">
        <v>1233</v>
      </c>
      <c r="E196" t="s">
        <v>256</v>
      </c>
      <c r="F196" s="2">
        <v>3</v>
      </c>
      <c r="G196" s="2" t="s">
        <v>24</v>
      </c>
      <c r="H196" s="8" t="str">
        <f t="shared" si="20"/>
        <v>INSERT INTO SegRoleAction (SegRoleId,SegActionId) VALUES (3, 2114)</v>
      </c>
    </row>
    <row r="197" spans="2:8" x14ac:dyDescent="0.25">
      <c r="B197" s="122">
        <v>2115</v>
      </c>
      <c r="C197" s="122" t="s">
        <v>1236</v>
      </c>
      <c r="D197" s="122" t="s">
        <v>1234</v>
      </c>
      <c r="E197" t="s">
        <v>256</v>
      </c>
      <c r="F197" s="2">
        <v>3</v>
      </c>
      <c r="G197" s="2" t="s">
        <v>24</v>
      </c>
      <c r="H197" s="8" t="str">
        <f t="shared" si="20"/>
        <v>INSERT INTO SegRoleAction (SegRoleId,SegActionId) VALUES (3, 2115)</v>
      </c>
    </row>
    <row r="199" spans="2:8" x14ac:dyDescent="0.25">
      <c r="B199" s="122">
        <v>2108</v>
      </c>
      <c r="C199" s="122" t="s">
        <v>1236</v>
      </c>
      <c r="D199" s="122" t="s">
        <v>1215</v>
      </c>
      <c r="F199" s="2"/>
      <c r="G199" s="2"/>
      <c r="H199" s="8"/>
    </row>
    <row r="200" spans="2:8" x14ac:dyDescent="0.25">
      <c r="B200" s="122">
        <v>2109</v>
      </c>
      <c r="C200" s="122" t="s">
        <v>1237</v>
      </c>
      <c r="D200" s="122" t="s">
        <v>1228</v>
      </c>
      <c r="E200" t="s">
        <v>256</v>
      </c>
      <c r="F200" s="2">
        <v>4</v>
      </c>
      <c r="G200" s="2" t="s">
        <v>25</v>
      </c>
      <c r="H200" s="8" t="str">
        <f t="shared" ref="H200:H238" si="21">$E200&amp;F200&amp;", "&amp;$B200&amp;")"</f>
        <v>INSERT INTO SegRoleAction (SegRoleId,SegActionId) VALUES (4, 2109)</v>
      </c>
    </row>
    <row r="201" spans="2:8" x14ac:dyDescent="0.25">
      <c r="B201" s="122">
        <v>2110</v>
      </c>
      <c r="C201" s="122" t="s">
        <v>1238</v>
      </c>
      <c r="D201" s="122" t="s">
        <v>1229</v>
      </c>
      <c r="F201" s="2"/>
      <c r="G201" s="2"/>
      <c r="H201" s="8"/>
    </row>
    <row r="202" spans="2:8" x14ac:dyDescent="0.25">
      <c r="B202" s="122">
        <v>2111</v>
      </c>
      <c r="C202" s="122" t="s">
        <v>1239</v>
      </c>
      <c r="D202" s="122" t="s">
        <v>1230</v>
      </c>
      <c r="F202" s="2"/>
      <c r="G202" s="2"/>
      <c r="H202" s="8"/>
    </row>
    <row r="203" spans="2:8" x14ac:dyDescent="0.25">
      <c r="B203" s="122">
        <v>2112</v>
      </c>
      <c r="C203" s="122" t="s">
        <v>1240</v>
      </c>
      <c r="D203" s="122" t="s">
        <v>1231</v>
      </c>
      <c r="F203" s="2"/>
      <c r="G203" s="2"/>
      <c r="H203" s="8"/>
    </row>
    <row r="204" spans="2:8" x14ac:dyDescent="0.25">
      <c r="B204" s="122">
        <v>2113</v>
      </c>
      <c r="C204" s="122" t="s">
        <v>1241</v>
      </c>
      <c r="D204" s="122" t="s">
        <v>1232</v>
      </c>
      <c r="F204" s="2"/>
      <c r="G204" s="2"/>
      <c r="H204" s="8"/>
    </row>
    <row r="205" spans="2:8" x14ac:dyDescent="0.25">
      <c r="B205" s="122">
        <v>2114</v>
      </c>
      <c r="C205" s="122" t="s">
        <v>1242</v>
      </c>
      <c r="D205" s="122" t="s">
        <v>1233</v>
      </c>
      <c r="F205" s="2"/>
      <c r="G205" s="2"/>
      <c r="H205" s="8"/>
    </row>
    <row r="206" spans="2:8" x14ac:dyDescent="0.25">
      <c r="B206" s="122">
        <v>2115</v>
      </c>
      <c r="C206" s="122" t="s">
        <v>1236</v>
      </c>
      <c r="D206" s="122" t="s">
        <v>1234</v>
      </c>
      <c r="F206" s="2"/>
      <c r="G206" s="2"/>
      <c r="H206" s="8"/>
    </row>
    <row r="208" spans="2:8" x14ac:dyDescent="0.25">
      <c r="B208" s="122">
        <v>2117</v>
      </c>
      <c r="C208" s="122" t="s">
        <v>1298</v>
      </c>
      <c r="D208" s="122" t="s">
        <v>1038</v>
      </c>
      <c r="E208" t="s">
        <v>256</v>
      </c>
      <c r="F208">
        <v>1</v>
      </c>
      <c r="G208" s="2" t="s">
        <v>20</v>
      </c>
      <c r="H208" s="8" t="str">
        <f t="shared" si="21"/>
        <v>INSERT INTO SegRoleAction (SegRoleId,SegActionId) VALUES (1, 2117)</v>
      </c>
    </row>
    <row r="209" spans="2:8" x14ac:dyDescent="0.25">
      <c r="B209" s="122">
        <v>2117</v>
      </c>
      <c r="C209" s="122" t="s">
        <v>1298</v>
      </c>
      <c r="D209" s="122" t="s">
        <v>1038</v>
      </c>
      <c r="E209" t="s">
        <v>256</v>
      </c>
      <c r="F209">
        <v>2</v>
      </c>
      <c r="G209" s="2" t="s">
        <v>19</v>
      </c>
      <c r="H209" s="8" t="str">
        <f t="shared" si="21"/>
        <v>INSERT INTO SegRoleAction (SegRoleId,SegActionId) VALUES (2, 2117)</v>
      </c>
    </row>
    <row r="210" spans="2:8" x14ac:dyDescent="0.25">
      <c r="B210" s="122">
        <v>2117</v>
      </c>
      <c r="C210" s="122" t="s">
        <v>1298</v>
      </c>
      <c r="D210" s="122" t="s">
        <v>1038</v>
      </c>
      <c r="E210" t="s">
        <v>256</v>
      </c>
      <c r="F210">
        <v>3</v>
      </c>
      <c r="G210" s="2" t="s">
        <v>24</v>
      </c>
      <c r="H210" s="8" t="str">
        <f t="shared" si="21"/>
        <v>INSERT INTO SegRoleAction (SegRoleId,SegActionId) VALUES (3, 2117)</v>
      </c>
    </row>
    <row r="211" spans="2:8" x14ac:dyDescent="0.25">
      <c r="B211" s="122">
        <v>2117</v>
      </c>
      <c r="C211" s="122" t="s">
        <v>1298</v>
      </c>
      <c r="D211" s="122" t="s">
        <v>1038</v>
      </c>
      <c r="E211" t="s">
        <v>256</v>
      </c>
      <c r="F211">
        <v>4</v>
      </c>
      <c r="G211" s="2" t="s">
        <v>25</v>
      </c>
      <c r="H211" s="8" t="str">
        <f t="shared" si="21"/>
        <v>INSERT INTO SegRoleAction (SegRoleId,SegActionId) VALUES (4, 2117)</v>
      </c>
    </row>
    <row r="213" spans="2:8" x14ac:dyDescent="0.25">
      <c r="B213" s="122">
        <v>2118</v>
      </c>
      <c r="C213" s="122" t="s">
        <v>1299</v>
      </c>
      <c r="E213" t="s">
        <v>256</v>
      </c>
      <c r="F213">
        <v>1</v>
      </c>
      <c r="H213" s="8" t="str">
        <f t="shared" si="21"/>
        <v>INSERT INTO SegRoleAction (SegRoleId,SegActionId) VALUES (1, 2118)</v>
      </c>
    </row>
    <row r="214" spans="2:8" x14ac:dyDescent="0.25">
      <c r="B214" s="122">
        <v>2119</v>
      </c>
      <c r="C214" s="122" t="s">
        <v>1300</v>
      </c>
      <c r="E214" t="s">
        <v>256</v>
      </c>
      <c r="F214">
        <v>1</v>
      </c>
      <c r="H214" s="8" t="str">
        <f t="shared" si="21"/>
        <v>INSERT INTO SegRoleAction (SegRoleId,SegActionId) VALUES (1, 2119)</v>
      </c>
    </row>
    <row r="215" spans="2:8" x14ac:dyDescent="0.25">
      <c r="B215" s="122">
        <v>2120</v>
      </c>
      <c r="C215" s="122" t="s">
        <v>1301</v>
      </c>
      <c r="E215" t="s">
        <v>256</v>
      </c>
      <c r="F215">
        <v>1</v>
      </c>
      <c r="H215" s="8" t="str">
        <f t="shared" si="21"/>
        <v>INSERT INTO SegRoleAction (SegRoleId,SegActionId) VALUES (1, 2120)</v>
      </c>
    </row>
    <row r="217" spans="2:8" x14ac:dyDescent="0.25">
      <c r="B217" s="122">
        <v>2118</v>
      </c>
      <c r="C217" s="122" t="s">
        <v>1299</v>
      </c>
      <c r="E217" t="s">
        <v>256</v>
      </c>
      <c r="F217">
        <v>2</v>
      </c>
      <c r="H217" s="8" t="str">
        <f t="shared" si="21"/>
        <v>INSERT INTO SegRoleAction (SegRoleId,SegActionId) VALUES (2, 2118)</v>
      </c>
    </row>
    <row r="218" spans="2:8" x14ac:dyDescent="0.25">
      <c r="B218" s="122">
        <v>2119</v>
      </c>
      <c r="C218" s="122" t="s">
        <v>1300</v>
      </c>
      <c r="E218" t="s">
        <v>256</v>
      </c>
      <c r="F218">
        <v>2</v>
      </c>
      <c r="H218" s="8" t="str">
        <f t="shared" si="21"/>
        <v>INSERT INTO SegRoleAction (SegRoleId,SegActionId) VALUES (2, 2119)</v>
      </c>
    </row>
    <row r="219" spans="2:8" x14ac:dyDescent="0.25">
      <c r="B219" s="122">
        <v>2120</v>
      </c>
      <c r="C219" s="122" t="s">
        <v>1301</v>
      </c>
      <c r="E219" t="s">
        <v>256</v>
      </c>
      <c r="F219">
        <v>2</v>
      </c>
      <c r="H219" s="8" t="str">
        <f t="shared" si="21"/>
        <v>INSERT INTO SegRoleAction (SegRoleId,SegActionId) VALUES (2, 2120)</v>
      </c>
    </row>
    <row r="221" spans="2:8" x14ac:dyDescent="0.25">
      <c r="B221" s="122">
        <v>2118</v>
      </c>
      <c r="C221" s="122" t="s">
        <v>1299</v>
      </c>
      <c r="E221" t="s">
        <v>256</v>
      </c>
      <c r="F221">
        <v>3</v>
      </c>
      <c r="H221" s="8" t="str">
        <f t="shared" si="21"/>
        <v>INSERT INTO SegRoleAction (SegRoleId,SegActionId) VALUES (3, 2118)</v>
      </c>
    </row>
    <row r="222" spans="2:8" x14ac:dyDescent="0.25">
      <c r="B222" s="122">
        <v>2119</v>
      </c>
      <c r="C222" s="122" t="s">
        <v>1300</v>
      </c>
      <c r="E222" t="s">
        <v>256</v>
      </c>
      <c r="F222">
        <v>3</v>
      </c>
      <c r="H222" s="8" t="str">
        <f t="shared" si="21"/>
        <v>INSERT INTO SegRoleAction (SegRoleId,SegActionId) VALUES (3, 2119)</v>
      </c>
    </row>
    <row r="223" spans="2:8" x14ac:dyDescent="0.25">
      <c r="B223" s="122">
        <v>2120</v>
      </c>
      <c r="C223" s="122" t="s">
        <v>1301</v>
      </c>
      <c r="E223" t="s">
        <v>256</v>
      </c>
      <c r="F223">
        <v>3</v>
      </c>
      <c r="H223" s="8" t="str">
        <f t="shared" si="21"/>
        <v>INSERT INTO SegRoleAction (SegRoleId,SegActionId) VALUES (3, 2120)</v>
      </c>
    </row>
    <row r="225" spans="2:8" x14ac:dyDescent="0.25">
      <c r="B225" s="122">
        <v>2118</v>
      </c>
      <c r="C225" s="122" t="s">
        <v>1299</v>
      </c>
      <c r="E225" t="s">
        <v>256</v>
      </c>
      <c r="F225">
        <v>4</v>
      </c>
      <c r="H225" s="8" t="str">
        <f t="shared" si="21"/>
        <v>INSERT INTO SegRoleAction (SegRoleId,SegActionId) VALUES (4, 2118)</v>
      </c>
    </row>
    <row r="226" spans="2:8" x14ac:dyDescent="0.25">
      <c r="B226" s="122">
        <v>2119</v>
      </c>
      <c r="C226" s="122" t="s">
        <v>1300</v>
      </c>
      <c r="E226" t="s">
        <v>256</v>
      </c>
      <c r="F226">
        <v>4</v>
      </c>
      <c r="H226" s="8" t="str">
        <f t="shared" si="21"/>
        <v>INSERT INTO SegRoleAction (SegRoleId,SegActionId) VALUES (4, 2119)</v>
      </c>
    </row>
    <row r="227" spans="2:8" x14ac:dyDescent="0.25">
      <c r="B227" s="122">
        <v>2120</v>
      </c>
      <c r="C227" s="122" t="s">
        <v>1301</v>
      </c>
      <c r="E227" t="s">
        <v>256</v>
      </c>
      <c r="F227">
        <v>4</v>
      </c>
      <c r="H227" s="8" t="str">
        <f t="shared" si="21"/>
        <v>INSERT INTO SegRoleAction (SegRoleId,SegActionId) VALUES (4, 2120)</v>
      </c>
    </row>
    <row r="229" spans="2:8" x14ac:dyDescent="0.25">
      <c r="B229" s="151">
        <v>2121</v>
      </c>
      <c r="C229" s="151" t="s">
        <v>1306</v>
      </c>
      <c r="D229" s="47"/>
      <c r="E229" t="s">
        <v>256</v>
      </c>
      <c r="F229" s="47">
        <v>1</v>
      </c>
      <c r="H229" s="8" t="str">
        <f t="shared" si="21"/>
        <v>INSERT INTO SegRoleAction (SegRoleId,SegActionId) VALUES (1, 2121)</v>
      </c>
    </row>
    <row r="230" spans="2:8" x14ac:dyDescent="0.25">
      <c r="B230" s="151">
        <v>2122</v>
      </c>
      <c r="C230" s="151" t="s">
        <v>1308</v>
      </c>
      <c r="D230" s="47"/>
      <c r="E230" t="s">
        <v>256</v>
      </c>
      <c r="F230" s="47">
        <v>1</v>
      </c>
      <c r="H230" s="8" t="str">
        <f t="shared" si="21"/>
        <v>INSERT INTO SegRoleAction (SegRoleId,SegActionId) VALUES (1, 2122)</v>
      </c>
    </row>
    <row r="231" spans="2:8" x14ac:dyDescent="0.25">
      <c r="B231" s="151">
        <v>2123</v>
      </c>
      <c r="C231" s="151" t="s">
        <v>1310</v>
      </c>
      <c r="D231" s="47"/>
      <c r="E231" t="s">
        <v>256</v>
      </c>
      <c r="F231" s="47">
        <v>1</v>
      </c>
      <c r="H231" s="8" t="str">
        <f t="shared" si="21"/>
        <v>INSERT INTO SegRoleAction (SegRoleId,SegActionId) VALUES (1, 2123)</v>
      </c>
    </row>
    <row r="232" spans="2:8" x14ac:dyDescent="0.25">
      <c r="B232" s="151">
        <v>2124</v>
      </c>
      <c r="C232" s="151" t="s">
        <v>1310</v>
      </c>
      <c r="D232" s="47"/>
      <c r="E232" t="s">
        <v>256</v>
      </c>
      <c r="F232" s="47">
        <v>1</v>
      </c>
      <c r="H232" s="8" t="str">
        <f t="shared" si="21"/>
        <v>INSERT INTO SegRoleAction (SegRoleId,SegActionId) VALUES (1, 2124)</v>
      </c>
    </row>
    <row r="233" spans="2:8" x14ac:dyDescent="0.25">
      <c r="B233" s="151">
        <v>2125</v>
      </c>
      <c r="C233" s="151" t="s">
        <v>1279</v>
      </c>
      <c r="D233" s="47"/>
      <c r="E233" t="s">
        <v>256</v>
      </c>
      <c r="F233" s="47">
        <v>1</v>
      </c>
      <c r="H233" s="8" t="str">
        <f t="shared" si="21"/>
        <v>INSERT INTO SegRoleAction (SegRoleId,SegActionId) VALUES (1, 2125)</v>
      </c>
    </row>
    <row r="234" spans="2:8" x14ac:dyDescent="0.25">
      <c r="B234" s="151">
        <v>2126</v>
      </c>
      <c r="C234" s="151" t="s">
        <v>1279</v>
      </c>
      <c r="D234" s="47"/>
      <c r="E234" t="s">
        <v>256</v>
      </c>
      <c r="F234" s="47">
        <v>1</v>
      </c>
      <c r="H234" s="8" t="str">
        <f t="shared" si="21"/>
        <v>INSERT INTO SegRoleAction (SegRoleId,SegActionId) VALUES (1, 2126)</v>
      </c>
    </row>
    <row r="235" spans="2:8" x14ac:dyDescent="0.25">
      <c r="B235" s="151">
        <v>2127</v>
      </c>
      <c r="C235" s="151" t="s">
        <v>1280</v>
      </c>
      <c r="D235" s="47"/>
      <c r="E235" t="s">
        <v>256</v>
      </c>
      <c r="F235" s="47">
        <v>1</v>
      </c>
      <c r="H235" s="8" t="str">
        <f t="shared" si="21"/>
        <v>INSERT INTO SegRoleAction (SegRoleId,SegActionId) VALUES (1, 2127)</v>
      </c>
    </row>
    <row r="236" spans="2:8" x14ac:dyDescent="0.25">
      <c r="B236" s="151">
        <v>2128</v>
      </c>
      <c r="C236" s="151" t="s">
        <v>1280</v>
      </c>
      <c r="D236" s="47"/>
      <c r="E236" t="s">
        <v>256</v>
      </c>
      <c r="F236" s="47">
        <v>1</v>
      </c>
      <c r="H236" s="8" t="str">
        <f t="shared" si="21"/>
        <v>INSERT INTO SegRoleAction (SegRoleId,SegActionId) VALUES (1, 2128)</v>
      </c>
    </row>
    <row r="237" spans="2:8" x14ac:dyDescent="0.25">
      <c r="B237" s="151">
        <v>2129</v>
      </c>
      <c r="C237" s="151" t="s">
        <v>1281</v>
      </c>
      <c r="D237" s="47"/>
      <c r="E237" t="s">
        <v>256</v>
      </c>
      <c r="F237" s="47">
        <v>1</v>
      </c>
      <c r="H237" s="8" t="str">
        <f t="shared" si="21"/>
        <v>INSERT INTO SegRoleAction (SegRoleId,SegActionId) VALUES (1, 2129)</v>
      </c>
    </row>
    <row r="238" spans="2:8" x14ac:dyDescent="0.25">
      <c r="B238" s="151">
        <v>2130</v>
      </c>
      <c r="C238" s="151" t="s">
        <v>1281</v>
      </c>
      <c r="D238" s="47"/>
      <c r="E238" t="s">
        <v>256</v>
      </c>
      <c r="F238" s="47">
        <v>1</v>
      </c>
      <c r="H238" s="8" t="str">
        <f t="shared" si="21"/>
        <v>INSERT INTO SegRoleAction (SegRoleId,SegActionId) VALUES (1, 2130)</v>
      </c>
    </row>
    <row r="240" spans="2:8" x14ac:dyDescent="0.25">
      <c r="B240" s="151">
        <v>2121</v>
      </c>
      <c r="C240" s="151" t="s">
        <v>1306</v>
      </c>
      <c r="D240" s="47"/>
      <c r="E240" t="s">
        <v>256</v>
      </c>
      <c r="F240" s="47">
        <v>2</v>
      </c>
      <c r="H240" s="8" t="str">
        <f t="shared" ref="H240:H249" si="22">$E240&amp;F240&amp;", "&amp;$B240&amp;")"</f>
        <v>INSERT INTO SegRoleAction (SegRoleId,SegActionId) VALUES (2, 2121)</v>
      </c>
    </row>
    <row r="241" spans="2:8" x14ac:dyDescent="0.25">
      <c r="B241" s="151">
        <v>2122</v>
      </c>
      <c r="C241" s="151" t="s">
        <v>1308</v>
      </c>
      <c r="D241" s="47"/>
      <c r="E241" t="s">
        <v>256</v>
      </c>
      <c r="F241" s="47">
        <v>2</v>
      </c>
      <c r="H241" s="8" t="str">
        <f t="shared" si="22"/>
        <v>INSERT INTO SegRoleAction (SegRoleId,SegActionId) VALUES (2, 2122)</v>
      </c>
    </row>
    <row r="242" spans="2:8" x14ac:dyDescent="0.25">
      <c r="B242" s="151">
        <v>2123</v>
      </c>
      <c r="C242" s="151" t="s">
        <v>1310</v>
      </c>
      <c r="D242" s="47"/>
      <c r="E242" t="s">
        <v>256</v>
      </c>
      <c r="F242" s="47">
        <v>2</v>
      </c>
      <c r="H242" s="8" t="str">
        <f t="shared" si="22"/>
        <v>INSERT INTO SegRoleAction (SegRoleId,SegActionId) VALUES (2, 2123)</v>
      </c>
    </row>
    <row r="243" spans="2:8" x14ac:dyDescent="0.25">
      <c r="B243" s="151">
        <v>2124</v>
      </c>
      <c r="C243" s="151" t="s">
        <v>1310</v>
      </c>
      <c r="D243" s="47"/>
      <c r="E243" t="s">
        <v>256</v>
      </c>
      <c r="F243" s="47">
        <v>2</v>
      </c>
      <c r="H243" s="8" t="str">
        <f t="shared" si="22"/>
        <v>INSERT INTO SegRoleAction (SegRoleId,SegActionId) VALUES (2, 2124)</v>
      </c>
    </row>
    <row r="244" spans="2:8" x14ac:dyDescent="0.25">
      <c r="B244" s="151">
        <v>2125</v>
      </c>
      <c r="C244" s="151" t="s">
        <v>1279</v>
      </c>
      <c r="D244" s="47"/>
      <c r="E244" t="s">
        <v>256</v>
      </c>
      <c r="F244" s="47">
        <v>2</v>
      </c>
      <c r="H244" s="8" t="str">
        <f t="shared" si="22"/>
        <v>INSERT INTO SegRoleAction (SegRoleId,SegActionId) VALUES (2, 2125)</v>
      </c>
    </row>
    <row r="245" spans="2:8" x14ac:dyDescent="0.25">
      <c r="B245" s="151">
        <v>2126</v>
      </c>
      <c r="C245" s="151" t="s">
        <v>1279</v>
      </c>
      <c r="D245" s="47"/>
      <c r="E245" t="s">
        <v>256</v>
      </c>
      <c r="F245" s="47">
        <v>2</v>
      </c>
      <c r="H245" s="8" t="str">
        <f t="shared" si="22"/>
        <v>INSERT INTO SegRoleAction (SegRoleId,SegActionId) VALUES (2, 2126)</v>
      </c>
    </row>
    <row r="246" spans="2:8" x14ac:dyDescent="0.25">
      <c r="B246" s="151">
        <v>2127</v>
      </c>
      <c r="C246" s="151" t="s">
        <v>1280</v>
      </c>
      <c r="D246" s="47"/>
      <c r="E246" t="s">
        <v>256</v>
      </c>
      <c r="F246" s="47">
        <v>2</v>
      </c>
      <c r="H246" s="8" t="str">
        <f t="shared" si="22"/>
        <v>INSERT INTO SegRoleAction (SegRoleId,SegActionId) VALUES (2, 2127)</v>
      </c>
    </row>
    <row r="247" spans="2:8" x14ac:dyDescent="0.25">
      <c r="B247" s="151">
        <v>2128</v>
      </c>
      <c r="C247" s="151" t="s">
        <v>1280</v>
      </c>
      <c r="D247" s="47"/>
      <c r="E247" t="s">
        <v>256</v>
      </c>
      <c r="F247" s="47">
        <v>2</v>
      </c>
      <c r="H247" s="8" t="str">
        <f t="shared" si="22"/>
        <v>INSERT INTO SegRoleAction (SegRoleId,SegActionId) VALUES (2, 2128)</v>
      </c>
    </row>
    <row r="248" spans="2:8" x14ac:dyDescent="0.25">
      <c r="B248" s="151">
        <v>2129</v>
      </c>
      <c r="C248" s="151" t="s">
        <v>1281</v>
      </c>
      <c r="D248" s="47"/>
      <c r="E248" t="s">
        <v>256</v>
      </c>
      <c r="F248" s="47">
        <v>2</v>
      </c>
      <c r="H248" s="8" t="str">
        <f t="shared" si="22"/>
        <v>INSERT INTO SegRoleAction (SegRoleId,SegActionId) VALUES (2, 2129)</v>
      </c>
    </row>
    <row r="249" spans="2:8" x14ac:dyDescent="0.25">
      <c r="B249" s="151">
        <v>2130</v>
      </c>
      <c r="C249" s="151" t="s">
        <v>1281</v>
      </c>
      <c r="D249" s="47"/>
      <c r="E249" t="s">
        <v>256</v>
      </c>
      <c r="F249" s="47">
        <v>2</v>
      </c>
      <c r="H249" s="8" t="str">
        <f t="shared" si="22"/>
        <v>INSERT INTO SegRoleAction (SegRoleId,SegActionId) VALUES (2, 2130)</v>
      </c>
    </row>
    <row r="251" spans="2:8" x14ac:dyDescent="0.25">
      <c r="B251" s="151">
        <v>2121</v>
      </c>
      <c r="C251" s="151" t="s">
        <v>1306</v>
      </c>
      <c r="D251" s="47"/>
      <c r="E251" t="s">
        <v>256</v>
      </c>
      <c r="F251" s="47">
        <v>3</v>
      </c>
      <c r="H251" s="8" t="str">
        <f t="shared" ref="H251:H260" si="23">$E251&amp;F251&amp;", "&amp;$B251&amp;")"</f>
        <v>INSERT INTO SegRoleAction (SegRoleId,SegActionId) VALUES (3, 2121)</v>
      </c>
    </row>
    <row r="252" spans="2:8" x14ac:dyDescent="0.25">
      <c r="B252" s="151">
        <v>2122</v>
      </c>
      <c r="C252" s="151" t="s">
        <v>1308</v>
      </c>
      <c r="D252" s="47"/>
      <c r="E252" t="s">
        <v>256</v>
      </c>
      <c r="F252" s="47">
        <v>3</v>
      </c>
      <c r="H252" s="8" t="str">
        <f t="shared" si="23"/>
        <v>INSERT INTO SegRoleAction (SegRoleId,SegActionId) VALUES (3, 2122)</v>
      </c>
    </row>
    <row r="253" spans="2:8" x14ac:dyDescent="0.25">
      <c r="B253" s="151">
        <v>2123</v>
      </c>
      <c r="C253" s="151" t="s">
        <v>1310</v>
      </c>
      <c r="D253" s="47"/>
      <c r="E253" t="s">
        <v>256</v>
      </c>
      <c r="F253" s="47">
        <v>3</v>
      </c>
      <c r="H253" s="8" t="str">
        <f t="shared" si="23"/>
        <v>INSERT INTO SegRoleAction (SegRoleId,SegActionId) VALUES (3, 2123)</v>
      </c>
    </row>
    <row r="254" spans="2:8" x14ac:dyDescent="0.25">
      <c r="B254" s="151">
        <v>2124</v>
      </c>
      <c r="C254" s="151" t="s">
        <v>1310</v>
      </c>
      <c r="D254" s="47"/>
      <c r="E254" t="s">
        <v>256</v>
      </c>
      <c r="F254" s="47">
        <v>3</v>
      </c>
      <c r="H254" s="8" t="str">
        <f t="shared" si="23"/>
        <v>INSERT INTO SegRoleAction (SegRoleId,SegActionId) VALUES (3, 2124)</v>
      </c>
    </row>
    <row r="255" spans="2:8" x14ac:dyDescent="0.25">
      <c r="B255" s="151">
        <v>2125</v>
      </c>
      <c r="C255" s="151" t="s">
        <v>1279</v>
      </c>
      <c r="D255" s="47"/>
      <c r="E255" t="s">
        <v>256</v>
      </c>
      <c r="F255" s="47">
        <v>3</v>
      </c>
      <c r="H255" s="8" t="str">
        <f t="shared" si="23"/>
        <v>INSERT INTO SegRoleAction (SegRoleId,SegActionId) VALUES (3, 2125)</v>
      </c>
    </row>
    <row r="256" spans="2:8" x14ac:dyDescent="0.25">
      <c r="B256" s="151">
        <v>2126</v>
      </c>
      <c r="C256" s="151" t="s">
        <v>1279</v>
      </c>
      <c r="D256" s="47"/>
      <c r="E256" t="s">
        <v>256</v>
      </c>
      <c r="F256" s="47">
        <v>3</v>
      </c>
      <c r="H256" s="8" t="str">
        <f t="shared" si="23"/>
        <v>INSERT INTO SegRoleAction (SegRoleId,SegActionId) VALUES (3, 2126)</v>
      </c>
    </row>
    <row r="257" spans="2:8" x14ac:dyDescent="0.25">
      <c r="B257" s="151">
        <v>2127</v>
      </c>
      <c r="C257" s="151" t="s">
        <v>1280</v>
      </c>
      <c r="D257" s="47"/>
      <c r="E257" t="s">
        <v>256</v>
      </c>
      <c r="F257" s="47">
        <v>3</v>
      </c>
      <c r="H257" s="8" t="str">
        <f t="shared" si="23"/>
        <v>INSERT INTO SegRoleAction (SegRoleId,SegActionId) VALUES (3, 2127)</v>
      </c>
    </row>
    <row r="258" spans="2:8" x14ac:dyDescent="0.25">
      <c r="B258" s="151">
        <v>2128</v>
      </c>
      <c r="C258" s="151" t="s">
        <v>1280</v>
      </c>
      <c r="D258" s="47"/>
      <c r="E258" t="s">
        <v>256</v>
      </c>
      <c r="F258" s="47">
        <v>3</v>
      </c>
      <c r="H258" s="8" t="str">
        <f t="shared" si="23"/>
        <v>INSERT INTO SegRoleAction (SegRoleId,SegActionId) VALUES (3, 2128)</v>
      </c>
    </row>
    <row r="259" spans="2:8" x14ac:dyDescent="0.25">
      <c r="B259" s="151">
        <v>2129</v>
      </c>
      <c r="C259" s="151" t="s">
        <v>1281</v>
      </c>
      <c r="D259" s="47"/>
      <c r="E259" t="s">
        <v>256</v>
      </c>
      <c r="F259" s="47">
        <v>3</v>
      </c>
      <c r="H259" s="8" t="str">
        <f t="shared" si="23"/>
        <v>INSERT INTO SegRoleAction (SegRoleId,SegActionId) VALUES (3, 2129)</v>
      </c>
    </row>
    <row r="260" spans="2:8" x14ac:dyDescent="0.25">
      <c r="B260" s="151">
        <v>2130</v>
      </c>
      <c r="C260" s="151" t="s">
        <v>1281</v>
      </c>
      <c r="D260" s="47"/>
      <c r="E260" t="s">
        <v>256</v>
      </c>
      <c r="F260" s="47">
        <v>3</v>
      </c>
      <c r="H260" s="8" t="str">
        <f t="shared" si="23"/>
        <v>INSERT INTO SegRoleAction (SegRoleId,SegActionId) VALUES (3, 2130)</v>
      </c>
    </row>
    <row r="262" spans="2:8" x14ac:dyDescent="0.25">
      <c r="B262" s="151">
        <v>2121</v>
      </c>
      <c r="C262" s="151" t="s">
        <v>1306</v>
      </c>
      <c r="D262" s="47"/>
      <c r="E262" t="s">
        <v>256</v>
      </c>
      <c r="F262" s="47">
        <v>4</v>
      </c>
      <c r="H262" s="8" t="str">
        <f t="shared" ref="H262:H271" si="24">$E262&amp;F262&amp;", "&amp;$B262&amp;")"</f>
        <v>INSERT INTO SegRoleAction (SegRoleId,SegActionId) VALUES (4, 2121)</v>
      </c>
    </row>
    <row r="263" spans="2:8" x14ac:dyDescent="0.25">
      <c r="B263" s="151">
        <v>2122</v>
      </c>
      <c r="C263" s="151" t="s">
        <v>1308</v>
      </c>
      <c r="D263" s="47"/>
      <c r="E263" t="s">
        <v>256</v>
      </c>
      <c r="F263" s="47">
        <v>4</v>
      </c>
      <c r="H263" s="8" t="str">
        <f t="shared" si="24"/>
        <v>INSERT INTO SegRoleAction (SegRoleId,SegActionId) VALUES (4, 2122)</v>
      </c>
    </row>
    <row r="264" spans="2:8" x14ac:dyDescent="0.25">
      <c r="B264" s="151">
        <v>2123</v>
      </c>
      <c r="C264" s="151" t="s">
        <v>1310</v>
      </c>
      <c r="D264" s="47"/>
      <c r="E264" t="s">
        <v>256</v>
      </c>
      <c r="F264" s="47">
        <v>4</v>
      </c>
      <c r="H264" s="8" t="str">
        <f t="shared" si="24"/>
        <v>INSERT INTO SegRoleAction (SegRoleId,SegActionId) VALUES (4, 2123)</v>
      </c>
    </row>
    <row r="265" spans="2:8" x14ac:dyDescent="0.25">
      <c r="B265" s="151">
        <v>2124</v>
      </c>
      <c r="C265" s="151" t="s">
        <v>1310</v>
      </c>
      <c r="D265" s="47"/>
      <c r="E265" t="s">
        <v>256</v>
      </c>
      <c r="F265" s="47">
        <v>4</v>
      </c>
      <c r="H265" s="8" t="str">
        <f t="shared" si="24"/>
        <v>INSERT INTO SegRoleAction (SegRoleId,SegActionId) VALUES (4, 2124)</v>
      </c>
    </row>
    <row r="266" spans="2:8" x14ac:dyDescent="0.25">
      <c r="B266" s="151">
        <v>2125</v>
      </c>
      <c r="C266" s="151" t="s">
        <v>1279</v>
      </c>
      <c r="D266" s="47"/>
      <c r="E266" t="s">
        <v>256</v>
      </c>
      <c r="F266" s="47">
        <v>4</v>
      </c>
      <c r="H266" s="8" t="str">
        <f t="shared" si="24"/>
        <v>INSERT INTO SegRoleAction (SegRoleId,SegActionId) VALUES (4, 2125)</v>
      </c>
    </row>
    <row r="267" spans="2:8" x14ac:dyDescent="0.25">
      <c r="B267" s="151">
        <v>2126</v>
      </c>
      <c r="C267" s="151" t="s">
        <v>1279</v>
      </c>
      <c r="D267" s="47"/>
      <c r="E267" t="s">
        <v>256</v>
      </c>
      <c r="F267" s="47">
        <v>4</v>
      </c>
      <c r="H267" s="8" t="str">
        <f t="shared" si="24"/>
        <v>INSERT INTO SegRoleAction (SegRoleId,SegActionId) VALUES (4, 2126)</v>
      </c>
    </row>
    <row r="268" spans="2:8" x14ac:dyDescent="0.25">
      <c r="B268" s="151">
        <v>2127</v>
      </c>
      <c r="C268" s="151" t="s">
        <v>1280</v>
      </c>
      <c r="D268" s="47"/>
      <c r="E268" t="s">
        <v>256</v>
      </c>
      <c r="F268" s="47">
        <v>4</v>
      </c>
      <c r="H268" s="8" t="str">
        <f t="shared" si="24"/>
        <v>INSERT INTO SegRoleAction (SegRoleId,SegActionId) VALUES (4, 2127)</v>
      </c>
    </row>
    <row r="269" spans="2:8" x14ac:dyDescent="0.25">
      <c r="B269" s="151">
        <v>2128</v>
      </c>
      <c r="C269" s="151" t="s">
        <v>1280</v>
      </c>
      <c r="D269" s="47"/>
      <c r="E269" t="s">
        <v>256</v>
      </c>
      <c r="F269" s="47">
        <v>4</v>
      </c>
      <c r="H269" s="8" t="str">
        <f t="shared" si="24"/>
        <v>INSERT INTO SegRoleAction (SegRoleId,SegActionId) VALUES (4, 2128)</v>
      </c>
    </row>
    <row r="270" spans="2:8" x14ac:dyDescent="0.25">
      <c r="B270" s="151">
        <v>2129</v>
      </c>
      <c r="C270" s="151" t="s">
        <v>1281</v>
      </c>
      <c r="D270" s="47"/>
      <c r="E270" t="s">
        <v>256</v>
      </c>
      <c r="F270" s="47">
        <v>4</v>
      </c>
      <c r="H270" s="8" t="str">
        <f t="shared" si="24"/>
        <v>INSERT INTO SegRoleAction (SegRoleId,SegActionId) VALUES (4, 2129)</v>
      </c>
    </row>
    <row r="271" spans="2:8" x14ac:dyDescent="0.25">
      <c r="B271" s="151">
        <v>2130</v>
      </c>
      <c r="C271" s="151" t="s">
        <v>1281</v>
      </c>
      <c r="D271" s="47"/>
      <c r="E271" t="s">
        <v>256</v>
      </c>
      <c r="F271" s="47">
        <v>4</v>
      </c>
      <c r="H271" s="8" t="str">
        <f t="shared" si="24"/>
        <v>INSERT INTO SegRoleAction (SegRoleId,SegActionId) VALUES (4, 2130)</v>
      </c>
    </row>
  </sheetData>
  <mergeCells count="1">
    <mergeCell ref="B1:C1"/>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26"/>
  <sheetViews>
    <sheetView workbookViewId="0">
      <selection activeCell="F23" sqref="F23"/>
    </sheetView>
  </sheetViews>
  <sheetFormatPr defaultRowHeight="15" x14ac:dyDescent="0.25"/>
  <cols>
    <col min="1" max="1" width="232" bestFit="1" customWidth="1"/>
    <col min="2" max="2" width="12.140625" customWidth="1"/>
    <col min="3" max="3" width="33" bestFit="1" customWidth="1"/>
    <col min="4" max="4" width="10.28515625" bestFit="1" customWidth="1"/>
    <col min="5" max="5" width="9.7109375" bestFit="1" customWidth="1"/>
    <col min="6" max="6" width="33" bestFit="1" customWidth="1"/>
    <col min="7" max="7" width="15.42578125" bestFit="1" customWidth="1"/>
    <col min="8" max="8" width="81.7109375" bestFit="1" customWidth="1"/>
    <col min="9" max="9" width="45.5703125" customWidth="1"/>
    <col min="10" max="10" width="24.42578125" bestFit="1" customWidth="1"/>
    <col min="11" max="11" width="23.85546875" bestFit="1" customWidth="1"/>
    <col min="12" max="12" width="19" bestFit="1" customWidth="1"/>
    <col min="13" max="13" width="26.85546875" customWidth="1"/>
    <col min="14" max="14" width="18.42578125" bestFit="1" customWidth="1"/>
    <col min="15" max="15" width="17.85546875" bestFit="1" customWidth="1"/>
    <col min="16" max="16" width="11.140625" bestFit="1" customWidth="1"/>
    <col min="17" max="17" width="11.140625" customWidth="1"/>
    <col min="18" max="18" width="34.28515625" bestFit="1" customWidth="1"/>
    <col min="19" max="19" width="10.140625" bestFit="1" customWidth="1"/>
    <col min="20" max="20" width="9.7109375" bestFit="1" customWidth="1"/>
    <col min="21" max="21" width="35.28515625" customWidth="1"/>
    <col min="22" max="22" width="15.42578125" bestFit="1" customWidth="1"/>
    <col min="23" max="23" width="93.5703125" customWidth="1"/>
    <col min="24" max="24" width="13.85546875" bestFit="1" customWidth="1"/>
    <col min="25" max="25" width="14.140625" bestFit="1" customWidth="1"/>
    <col min="26" max="26" width="23.85546875" bestFit="1" customWidth="1"/>
    <col min="27" max="27" width="17.5703125" bestFit="1" customWidth="1"/>
    <col min="28" max="28" width="25.7109375" customWidth="1"/>
    <col min="29" max="29" width="15.140625" bestFit="1" customWidth="1"/>
    <col min="30" max="30" width="17.85546875" bestFit="1" customWidth="1"/>
    <col min="31" max="31" width="18.42578125" customWidth="1"/>
  </cols>
  <sheetData>
    <row r="1" spans="1:32" x14ac:dyDescent="0.25">
      <c r="B1" t="s">
        <v>271</v>
      </c>
      <c r="C1" s="31" t="s">
        <v>270</v>
      </c>
      <c r="D1" s="31" t="s">
        <v>257</v>
      </c>
      <c r="E1" s="31" t="s">
        <v>258</v>
      </c>
      <c r="F1" s="31" t="s">
        <v>259</v>
      </c>
      <c r="G1" s="31" t="s">
        <v>260</v>
      </c>
      <c r="H1" s="31" t="s">
        <v>261</v>
      </c>
      <c r="I1" s="31" t="s">
        <v>262</v>
      </c>
      <c r="J1" s="31" t="s">
        <v>263</v>
      </c>
      <c r="K1" s="31" t="s">
        <v>264</v>
      </c>
      <c r="L1" s="31" t="s">
        <v>265</v>
      </c>
      <c r="M1" s="31" t="s">
        <v>266</v>
      </c>
      <c r="N1" s="31" t="s">
        <v>267</v>
      </c>
      <c r="O1" s="31" t="s">
        <v>268</v>
      </c>
      <c r="P1" s="31" t="s">
        <v>208</v>
      </c>
      <c r="Q1" s="31"/>
      <c r="R1" s="33" t="s">
        <v>270</v>
      </c>
      <c r="S1" s="33" t="s">
        <v>257</v>
      </c>
      <c r="T1" s="33" t="s">
        <v>258</v>
      </c>
      <c r="U1" s="33" t="s">
        <v>259</v>
      </c>
      <c r="V1" s="33" t="s">
        <v>260</v>
      </c>
      <c r="W1" s="33" t="s">
        <v>261</v>
      </c>
      <c r="X1" s="33" t="s">
        <v>262</v>
      </c>
      <c r="Y1" s="33" t="s">
        <v>263</v>
      </c>
      <c r="Z1" s="33" t="s">
        <v>264</v>
      </c>
      <c r="AA1" s="33" t="s">
        <v>265</v>
      </c>
      <c r="AB1" s="33" t="s">
        <v>266</v>
      </c>
      <c r="AC1" s="33" t="s">
        <v>267</v>
      </c>
      <c r="AD1" s="33" t="s">
        <v>268</v>
      </c>
      <c r="AE1" s="33" t="s">
        <v>208</v>
      </c>
    </row>
    <row r="2" spans="1:32" x14ac:dyDescent="0.25">
      <c r="A2" t="s">
        <v>269</v>
      </c>
      <c r="B2" t="s">
        <v>37</v>
      </c>
      <c r="C2" t="str">
        <f>F2</f>
        <v>tomas.hans@cooperancia.com</v>
      </c>
      <c r="D2" t="s">
        <v>280</v>
      </c>
      <c r="E2" t="s">
        <v>279</v>
      </c>
      <c r="F2" t="str">
        <f>LOWER(D2&amp;"."&amp;E2&amp;"@"&amp;B2&amp;".com")</f>
        <v>tomas.hans@cooperancia.com</v>
      </c>
      <c r="G2">
        <v>1</v>
      </c>
      <c r="H2" s="1" t="s">
        <v>288</v>
      </c>
      <c r="I2" s="1" t="s">
        <v>289</v>
      </c>
      <c r="J2" t="s">
        <v>57</v>
      </c>
      <c r="K2">
        <v>0</v>
      </c>
      <c r="L2">
        <v>0</v>
      </c>
      <c r="M2" s="1" t="s">
        <v>272</v>
      </c>
      <c r="N2">
        <v>0</v>
      </c>
      <c r="O2">
        <v>0</v>
      </c>
      <c r="P2" t="str">
        <f>B2</f>
        <v>Cooperancia</v>
      </c>
      <c r="R2" s="5" t="str">
        <f t="shared" ref="R2:U2" si="0">IF(C2="null","null", IF(ISNUMBER(C2), C2,"'"&amp;C2&amp;"'"))&amp;","</f>
        <v>'tomas.hans@cooperancia.com',</v>
      </c>
      <c r="S2" s="5" t="str">
        <f t="shared" si="0"/>
        <v>'Tomas',</v>
      </c>
      <c r="T2" s="5" t="str">
        <f t="shared" si="0"/>
        <v>'Hans',</v>
      </c>
      <c r="U2" s="5" t="str">
        <f t="shared" si="0"/>
        <v>'tomas.hans@cooperancia.com',</v>
      </c>
      <c r="V2" s="5" t="str">
        <f>IF(G2="null","null", IF(ISNUMBER(G2), G2,"'"&amp;G2&amp;"'"))&amp;","</f>
        <v>1,</v>
      </c>
      <c r="W2" s="5" t="str">
        <f t="shared" ref="W2:AD2" si="1">IF(H2="null","null", IF(ISNUMBER(H2), H2,"'"&amp;H2&amp;"'"))&amp;","</f>
        <v>'AGdgaINnGF/DYd1afWREohiepkUyey+SOWy0yq3cROmafZRCWmzMy2ndTBOUn5WVRA==',</v>
      </c>
      <c r="X2" s="5" t="str">
        <f t="shared" si="1"/>
        <v>'22c678b0-e518-424f-a669-f841f7296564',</v>
      </c>
      <c r="Y2" s="5" t="str">
        <f t="shared" si="1"/>
        <v>null,</v>
      </c>
      <c r="Z2" s="5" t="str">
        <f t="shared" si="1"/>
        <v>0,</v>
      </c>
      <c r="AA2" s="5" t="str">
        <f t="shared" si="1"/>
        <v>0,</v>
      </c>
      <c r="AB2" s="5" t="str">
        <f t="shared" si="1"/>
        <v>'2015-05-30 17:32:11.000',</v>
      </c>
      <c r="AC2" s="5" t="str">
        <f t="shared" si="1"/>
        <v>0,</v>
      </c>
      <c r="AD2" s="5" t="str">
        <f t="shared" si="1"/>
        <v>0,</v>
      </c>
      <c r="AE2" s="5" t="str">
        <f>IF(P2="null","null", IF(ISNUMBER(P2), P2,"'"&amp;P2&amp;"'"))&amp;""</f>
        <v>'Cooperancia'</v>
      </c>
      <c r="AF2" s="9" t="str">
        <f>A2&amp;R2&amp;S2&amp;T2&amp;U2&amp;V2&amp;W2&amp;X2&amp;Y2&amp;Z2&amp;AA2&amp;AB2&amp;AC2&amp;AD2&amp;AE2&amp;")"</f>
        <v>INSERT INTO SegUser (UserName, FirstName, LastName, Email, EmailConfirmed, PasswordHash, SecurityStamp, PhoneNumber, PhoneNumberConfirmed, TwoFactorEnabled, LockoutEndDateUtc, LockoutEnabled, AccessFailedCount, Application ) VALUES ('tomas.hans@cooperancia.com','Tomas','Hans','tomas.hans@cooperancia.com',1,'AGdgaINnGF/DYd1afWREohiepkUyey+SOWy0yq3cROmafZRCWmzMy2ndTBOUn5WVRA==','22c678b0-e518-424f-a669-f841f7296564',null,0,0,'2015-05-30 17:32:11.000',0,0,'Cooperancia')</v>
      </c>
    </row>
    <row r="3" spans="1:32" x14ac:dyDescent="0.25">
      <c r="A3" t="s">
        <v>269</v>
      </c>
      <c r="B3" t="s">
        <v>37</v>
      </c>
      <c r="C3" t="str">
        <f t="shared" ref="C3:C26" si="2">F3</f>
        <v>maria.carrey@cooperancia.com</v>
      </c>
      <c r="D3" t="s">
        <v>273</v>
      </c>
      <c r="E3" t="s">
        <v>274</v>
      </c>
      <c r="F3" t="str">
        <f t="shared" ref="F3:F10" si="3">LOWER(D3&amp;"."&amp;E3&amp;"@"&amp;B3&amp;".com")</f>
        <v>maria.carrey@cooperancia.com</v>
      </c>
      <c r="G3">
        <v>1</v>
      </c>
      <c r="H3" s="1" t="s">
        <v>288</v>
      </c>
      <c r="I3" s="1" t="s">
        <v>289</v>
      </c>
      <c r="J3" t="s">
        <v>57</v>
      </c>
      <c r="K3">
        <v>0</v>
      </c>
      <c r="L3">
        <v>0</v>
      </c>
      <c r="M3" s="1" t="s">
        <v>272</v>
      </c>
      <c r="N3">
        <v>0</v>
      </c>
      <c r="O3">
        <v>0</v>
      </c>
      <c r="P3" t="str">
        <f t="shared" ref="P3:P9" si="4">B3</f>
        <v>Cooperancia</v>
      </c>
      <c r="R3" s="5" t="str">
        <f t="shared" ref="R3:R9" si="5">IF(C3="null","null", IF(ISNUMBER(C3), C3,"'"&amp;C3&amp;"'"))&amp;","</f>
        <v>'maria.carrey@cooperancia.com',</v>
      </c>
      <c r="S3" s="5" t="str">
        <f t="shared" ref="S3:S9" si="6">IF(D3="null","null", IF(ISNUMBER(D3), D3,"'"&amp;D3&amp;"'"))&amp;","</f>
        <v>'Maria',</v>
      </c>
      <c r="T3" s="5" t="str">
        <f t="shared" ref="T3:T9" si="7">IF(E3="null","null", IF(ISNUMBER(E3), E3,"'"&amp;E3&amp;"'"))&amp;","</f>
        <v>'Carrey',</v>
      </c>
      <c r="U3" s="5" t="str">
        <f t="shared" ref="U3:U9" si="8">IF(F3="null","null", IF(ISNUMBER(F3), F3,"'"&amp;F3&amp;"'"))&amp;","</f>
        <v>'maria.carrey@cooperancia.com',</v>
      </c>
      <c r="V3" s="5" t="str">
        <f t="shared" ref="V3:V9" si="9">IF(G3="null","null", IF(ISNUMBER(G3), G3,"'"&amp;G3&amp;"'"))&amp;","</f>
        <v>1,</v>
      </c>
      <c r="W3" s="5" t="str">
        <f t="shared" ref="W3:W9" si="10">IF(H3="null","null", IF(ISNUMBER(H3), H3,"'"&amp;H3&amp;"'"))&amp;","</f>
        <v>'AGdgaINnGF/DYd1afWREohiepkUyey+SOWy0yq3cROmafZRCWmzMy2ndTBOUn5WVRA==',</v>
      </c>
      <c r="X3" s="5" t="str">
        <f t="shared" ref="X3:X9" si="11">IF(I3="null","null", IF(ISNUMBER(I3), I3,"'"&amp;I3&amp;"'"))&amp;","</f>
        <v>'22c678b0-e518-424f-a669-f841f7296564',</v>
      </c>
      <c r="Y3" s="5" t="str">
        <f t="shared" ref="Y3:Y9" si="12">IF(J3="null","null", IF(ISNUMBER(J3), J3,"'"&amp;J3&amp;"'"))&amp;","</f>
        <v>null,</v>
      </c>
      <c r="Z3" s="5" t="str">
        <f t="shared" ref="Z3:Z9" si="13">IF(K3="null","null", IF(ISNUMBER(K3), K3,"'"&amp;K3&amp;"'"))&amp;","</f>
        <v>0,</v>
      </c>
      <c r="AA3" s="5" t="str">
        <f t="shared" ref="AA3:AA9" si="14">IF(L3="null","null", IF(ISNUMBER(L3), L3,"'"&amp;L3&amp;"'"))&amp;","</f>
        <v>0,</v>
      </c>
      <c r="AB3" s="5" t="str">
        <f t="shared" ref="AB3:AB9" si="15">IF(M3="null","null", IF(ISNUMBER(M3), M3,"'"&amp;M3&amp;"'"))&amp;","</f>
        <v>'2015-05-30 17:32:11.000',</v>
      </c>
      <c r="AC3" s="5" t="str">
        <f t="shared" ref="AC3:AC9" si="16">IF(N3="null","null", IF(ISNUMBER(N3), N3,"'"&amp;N3&amp;"'"))&amp;","</f>
        <v>0,</v>
      </c>
      <c r="AD3" s="5" t="str">
        <f t="shared" ref="AD3:AD9" si="17">IF(O3="null","null", IF(ISNUMBER(O3), O3,"'"&amp;O3&amp;"'"))&amp;","</f>
        <v>0,</v>
      </c>
      <c r="AE3" s="5" t="str">
        <f t="shared" ref="AE3:AE9" si="18">IF(P3="null","null", IF(ISNUMBER(P3), P3,"'"&amp;P3&amp;"'"))&amp;""</f>
        <v>'Cooperancia'</v>
      </c>
      <c r="AF3" s="9" t="str">
        <f t="shared" ref="AF3:AF9" si="19">A3&amp;R3&amp;S3&amp;T3&amp;U3&amp;V3&amp;W3&amp;X3&amp;Y3&amp;Z3&amp;AA3&amp;AB3&amp;AC3&amp;AD3&amp;AE3&amp;")"</f>
        <v>INSERT INTO SegUser (UserName, FirstName, LastName, Email, EmailConfirmed, PasswordHash, SecurityStamp, PhoneNumber, PhoneNumberConfirmed, TwoFactorEnabled, LockoutEndDateUtc, LockoutEnabled, AccessFailedCount, Application ) VALUES ('maria.carrey@cooperancia.com','Maria','Carrey','maria.carrey@cooperancia.com',1,'AGdgaINnGF/DYd1afWREohiepkUyey+SOWy0yq3cROmafZRCWmzMy2ndTBOUn5WVRA==','22c678b0-e518-424f-a669-f841f7296564',null,0,0,'2015-05-30 17:32:11.000',0,0,'Cooperancia')</v>
      </c>
    </row>
    <row r="4" spans="1:32" x14ac:dyDescent="0.25">
      <c r="A4" t="s">
        <v>269</v>
      </c>
      <c r="B4" t="s">
        <v>37</v>
      </c>
      <c r="C4" t="str">
        <f t="shared" si="2"/>
        <v>bruce.willys@cooperancia.com</v>
      </c>
      <c r="D4" t="s">
        <v>275</v>
      </c>
      <c r="E4" t="s">
        <v>276</v>
      </c>
      <c r="F4" t="str">
        <f t="shared" si="3"/>
        <v>bruce.willys@cooperancia.com</v>
      </c>
      <c r="G4">
        <v>1</v>
      </c>
      <c r="H4" s="1" t="s">
        <v>288</v>
      </c>
      <c r="I4" s="1" t="s">
        <v>289</v>
      </c>
      <c r="J4" t="s">
        <v>57</v>
      </c>
      <c r="K4">
        <v>0</v>
      </c>
      <c r="L4">
        <v>0</v>
      </c>
      <c r="M4" s="1" t="s">
        <v>272</v>
      </c>
      <c r="N4">
        <v>0</v>
      </c>
      <c r="O4">
        <v>0</v>
      </c>
      <c r="P4" t="str">
        <f t="shared" si="4"/>
        <v>Cooperancia</v>
      </c>
      <c r="R4" s="5" t="str">
        <f t="shared" si="5"/>
        <v>'bruce.willys@cooperancia.com',</v>
      </c>
      <c r="S4" s="5" t="str">
        <f t="shared" si="6"/>
        <v>'Bruce',</v>
      </c>
      <c r="T4" s="5" t="str">
        <f t="shared" si="7"/>
        <v>'Willys',</v>
      </c>
      <c r="U4" s="5" t="str">
        <f t="shared" si="8"/>
        <v>'bruce.willys@cooperancia.com',</v>
      </c>
      <c r="V4" s="5" t="str">
        <f t="shared" si="9"/>
        <v>1,</v>
      </c>
      <c r="W4" s="5" t="str">
        <f t="shared" si="10"/>
        <v>'AGdgaINnGF/DYd1afWREohiepkUyey+SOWy0yq3cROmafZRCWmzMy2ndTBOUn5WVRA==',</v>
      </c>
      <c r="X4" s="5" t="str">
        <f t="shared" si="11"/>
        <v>'22c678b0-e518-424f-a669-f841f7296564',</v>
      </c>
      <c r="Y4" s="5" t="str">
        <f t="shared" si="12"/>
        <v>null,</v>
      </c>
      <c r="Z4" s="5" t="str">
        <f t="shared" si="13"/>
        <v>0,</v>
      </c>
      <c r="AA4" s="5" t="str">
        <f t="shared" si="14"/>
        <v>0,</v>
      </c>
      <c r="AB4" s="5" t="str">
        <f t="shared" si="15"/>
        <v>'2015-05-30 17:32:11.000',</v>
      </c>
      <c r="AC4" s="5" t="str">
        <f t="shared" si="16"/>
        <v>0,</v>
      </c>
      <c r="AD4" s="5" t="str">
        <f t="shared" si="17"/>
        <v>0,</v>
      </c>
      <c r="AE4" s="5" t="str">
        <f t="shared" si="18"/>
        <v>'Cooperancia'</v>
      </c>
      <c r="AF4" s="9" t="str">
        <f t="shared" si="19"/>
        <v>INSERT INTO SegUser (UserName, FirstName, LastName, Email, EmailConfirmed, PasswordHash, SecurityStamp, PhoneNumber, PhoneNumberConfirmed, TwoFactorEnabled, LockoutEndDateUtc, LockoutEnabled, AccessFailedCount, Application ) VALUES ('bruce.willys@cooperancia.com','Bruce','Willys','bruce.willys@cooperancia.com',1,'AGdgaINnGF/DYd1afWREohiepkUyey+SOWy0yq3cROmafZRCWmzMy2ndTBOUn5WVRA==','22c678b0-e518-424f-a669-f841f7296564',null,0,0,'2015-05-30 17:32:11.000',0,0,'Cooperancia')</v>
      </c>
    </row>
    <row r="5" spans="1:32" x14ac:dyDescent="0.25">
      <c r="A5" t="s">
        <v>269</v>
      </c>
      <c r="B5" t="s">
        <v>37</v>
      </c>
      <c r="C5" t="str">
        <f t="shared" si="2"/>
        <v>nicolas.keich@cooperancia.com</v>
      </c>
      <c r="D5" t="s">
        <v>277</v>
      </c>
      <c r="E5" t="s">
        <v>278</v>
      </c>
      <c r="F5" t="str">
        <f t="shared" si="3"/>
        <v>nicolas.keich@cooperancia.com</v>
      </c>
      <c r="G5">
        <v>1</v>
      </c>
      <c r="H5" s="1" t="s">
        <v>288</v>
      </c>
      <c r="I5" s="1" t="s">
        <v>289</v>
      </c>
      <c r="J5" t="s">
        <v>57</v>
      </c>
      <c r="K5">
        <v>0</v>
      </c>
      <c r="L5">
        <v>0</v>
      </c>
      <c r="M5" s="1" t="s">
        <v>272</v>
      </c>
      <c r="N5">
        <v>0</v>
      </c>
      <c r="O5">
        <v>0</v>
      </c>
      <c r="P5" t="str">
        <f t="shared" si="4"/>
        <v>Cooperancia</v>
      </c>
      <c r="R5" s="5" t="str">
        <f t="shared" si="5"/>
        <v>'nicolas.keich@cooperancia.com',</v>
      </c>
      <c r="S5" s="5" t="str">
        <f t="shared" si="6"/>
        <v>'Nicolas',</v>
      </c>
      <c r="T5" s="5" t="str">
        <f t="shared" si="7"/>
        <v>'Keich',</v>
      </c>
      <c r="U5" s="5" t="str">
        <f t="shared" si="8"/>
        <v>'nicolas.keich@cooperancia.com',</v>
      </c>
      <c r="V5" s="5" t="str">
        <f t="shared" si="9"/>
        <v>1,</v>
      </c>
      <c r="W5" s="5" t="str">
        <f t="shared" si="10"/>
        <v>'AGdgaINnGF/DYd1afWREohiepkUyey+SOWy0yq3cROmafZRCWmzMy2ndTBOUn5WVRA==',</v>
      </c>
      <c r="X5" s="5" t="str">
        <f t="shared" si="11"/>
        <v>'22c678b0-e518-424f-a669-f841f7296564',</v>
      </c>
      <c r="Y5" s="5" t="str">
        <f t="shared" si="12"/>
        <v>null,</v>
      </c>
      <c r="Z5" s="5" t="str">
        <f t="shared" si="13"/>
        <v>0,</v>
      </c>
      <c r="AA5" s="5" t="str">
        <f t="shared" si="14"/>
        <v>0,</v>
      </c>
      <c r="AB5" s="5" t="str">
        <f t="shared" si="15"/>
        <v>'2015-05-30 17:32:11.000',</v>
      </c>
      <c r="AC5" s="5" t="str">
        <f t="shared" si="16"/>
        <v>0,</v>
      </c>
      <c r="AD5" s="5" t="str">
        <f t="shared" si="17"/>
        <v>0,</v>
      </c>
      <c r="AE5" s="5" t="str">
        <f t="shared" si="18"/>
        <v>'Cooperancia'</v>
      </c>
      <c r="AF5" s="9" t="str">
        <f t="shared" si="19"/>
        <v>INSERT INTO SegUser (UserName, FirstName, LastName, Email, EmailConfirmed, PasswordHash, SecurityStamp, PhoneNumber, PhoneNumberConfirmed, TwoFactorEnabled, LockoutEndDateUtc, LockoutEnabled, AccessFailedCount, Application ) VALUES ('nicolas.keich@cooperancia.com','Nicolas','Keich','nicolas.keich@cooperancia.com',1,'AGdgaINnGF/DYd1afWREohiepkUyey+SOWy0yq3cROmafZRCWmzMy2ndTBOUn5WVRA==','22c678b0-e518-424f-a669-f841f7296564',null,0,0,'2015-05-30 17:32:11.000',0,0,'Cooperancia')</v>
      </c>
    </row>
    <row r="6" spans="1:32" x14ac:dyDescent="0.25">
      <c r="A6" t="s">
        <v>269</v>
      </c>
      <c r="B6" t="s">
        <v>37</v>
      </c>
      <c r="C6" t="str">
        <f t="shared" si="2"/>
        <v>will.smith@cooperancia.com</v>
      </c>
      <c r="D6" t="s">
        <v>286</v>
      </c>
      <c r="E6" t="s">
        <v>281</v>
      </c>
      <c r="F6" t="str">
        <f t="shared" si="3"/>
        <v>will.smith@cooperancia.com</v>
      </c>
      <c r="G6">
        <v>1</v>
      </c>
      <c r="H6" s="1" t="s">
        <v>288</v>
      </c>
      <c r="I6" s="1" t="s">
        <v>289</v>
      </c>
      <c r="J6" t="s">
        <v>57</v>
      </c>
      <c r="K6">
        <v>0</v>
      </c>
      <c r="L6">
        <v>0</v>
      </c>
      <c r="M6" s="1" t="s">
        <v>272</v>
      </c>
      <c r="N6">
        <v>0</v>
      </c>
      <c r="O6">
        <v>0</v>
      </c>
      <c r="P6" t="str">
        <f t="shared" si="4"/>
        <v>Cooperancia</v>
      </c>
      <c r="R6" s="5" t="str">
        <f t="shared" si="5"/>
        <v>'will.smith@cooperancia.com',</v>
      </c>
      <c r="S6" s="5" t="str">
        <f t="shared" si="6"/>
        <v>'Will',</v>
      </c>
      <c r="T6" s="5" t="str">
        <f t="shared" si="7"/>
        <v>'Smith',</v>
      </c>
      <c r="U6" s="5" t="str">
        <f t="shared" si="8"/>
        <v>'will.smith@cooperancia.com',</v>
      </c>
      <c r="V6" s="5" t="str">
        <f t="shared" si="9"/>
        <v>1,</v>
      </c>
      <c r="W6" s="5" t="str">
        <f t="shared" si="10"/>
        <v>'AGdgaINnGF/DYd1afWREohiepkUyey+SOWy0yq3cROmafZRCWmzMy2ndTBOUn5WVRA==',</v>
      </c>
      <c r="X6" s="5" t="str">
        <f t="shared" si="11"/>
        <v>'22c678b0-e518-424f-a669-f841f7296564',</v>
      </c>
      <c r="Y6" s="5" t="str">
        <f t="shared" si="12"/>
        <v>null,</v>
      </c>
      <c r="Z6" s="5" t="str">
        <f t="shared" si="13"/>
        <v>0,</v>
      </c>
      <c r="AA6" s="5" t="str">
        <f t="shared" si="14"/>
        <v>0,</v>
      </c>
      <c r="AB6" s="5" t="str">
        <f t="shared" si="15"/>
        <v>'2015-05-30 17:32:11.000',</v>
      </c>
      <c r="AC6" s="5" t="str">
        <f t="shared" si="16"/>
        <v>0,</v>
      </c>
      <c r="AD6" s="5" t="str">
        <f t="shared" si="17"/>
        <v>0,</v>
      </c>
      <c r="AE6" s="5" t="str">
        <f t="shared" si="18"/>
        <v>'Cooperancia'</v>
      </c>
      <c r="AF6" s="9" t="str">
        <f t="shared" si="19"/>
        <v>INSERT INTO SegUser (UserName, FirstName, LastName, Email, EmailConfirmed, PasswordHash, SecurityStamp, PhoneNumber, PhoneNumberConfirmed, TwoFactorEnabled, LockoutEndDateUtc, LockoutEnabled, AccessFailedCount, Application ) VALUES ('will.smith@cooperancia.com','Will','Smith','will.smith@cooperancia.com',1,'AGdgaINnGF/DYd1afWREohiepkUyey+SOWy0yq3cROmafZRCWmzMy2ndTBOUn5WVRA==','22c678b0-e518-424f-a669-f841f7296564',null,0,0,'2015-05-30 17:32:11.000',0,0,'Cooperancia')</v>
      </c>
    </row>
    <row r="7" spans="1:32" x14ac:dyDescent="0.25">
      <c r="A7" t="s">
        <v>269</v>
      </c>
      <c r="B7" t="s">
        <v>37</v>
      </c>
      <c r="C7" t="str">
        <f t="shared" si="2"/>
        <v>mel.gibson@cooperancia.com</v>
      </c>
      <c r="D7" t="s">
        <v>282</v>
      </c>
      <c r="E7" t="s">
        <v>283</v>
      </c>
      <c r="F7" t="str">
        <f t="shared" si="3"/>
        <v>mel.gibson@cooperancia.com</v>
      </c>
      <c r="G7">
        <v>1</v>
      </c>
      <c r="H7" s="1" t="s">
        <v>288</v>
      </c>
      <c r="I7" s="1" t="s">
        <v>289</v>
      </c>
      <c r="J7" t="s">
        <v>57</v>
      </c>
      <c r="K7">
        <v>0</v>
      </c>
      <c r="L7">
        <v>0</v>
      </c>
      <c r="M7" s="1" t="s">
        <v>272</v>
      </c>
      <c r="N7">
        <v>0</v>
      </c>
      <c r="O7">
        <v>0</v>
      </c>
      <c r="P7" t="str">
        <f t="shared" si="4"/>
        <v>Cooperancia</v>
      </c>
      <c r="R7" s="5" t="str">
        <f t="shared" si="5"/>
        <v>'mel.gibson@cooperancia.com',</v>
      </c>
      <c r="S7" s="5" t="str">
        <f t="shared" si="6"/>
        <v>'Mel',</v>
      </c>
      <c r="T7" s="5" t="str">
        <f t="shared" si="7"/>
        <v>'Gibson',</v>
      </c>
      <c r="U7" s="5" t="str">
        <f t="shared" si="8"/>
        <v>'mel.gibson@cooperancia.com',</v>
      </c>
      <c r="V7" s="5" t="str">
        <f t="shared" si="9"/>
        <v>1,</v>
      </c>
      <c r="W7" s="5" t="str">
        <f t="shared" si="10"/>
        <v>'AGdgaINnGF/DYd1afWREohiepkUyey+SOWy0yq3cROmafZRCWmzMy2ndTBOUn5WVRA==',</v>
      </c>
      <c r="X7" s="5" t="str">
        <f t="shared" si="11"/>
        <v>'22c678b0-e518-424f-a669-f841f7296564',</v>
      </c>
      <c r="Y7" s="5" t="str">
        <f t="shared" si="12"/>
        <v>null,</v>
      </c>
      <c r="Z7" s="5" t="str">
        <f t="shared" si="13"/>
        <v>0,</v>
      </c>
      <c r="AA7" s="5" t="str">
        <f t="shared" si="14"/>
        <v>0,</v>
      </c>
      <c r="AB7" s="5" t="str">
        <f t="shared" si="15"/>
        <v>'2015-05-30 17:32:11.000',</v>
      </c>
      <c r="AC7" s="5" t="str">
        <f t="shared" si="16"/>
        <v>0,</v>
      </c>
      <c r="AD7" s="5" t="str">
        <f t="shared" si="17"/>
        <v>0,</v>
      </c>
      <c r="AE7" s="5" t="str">
        <f t="shared" si="18"/>
        <v>'Cooperancia'</v>
      </c>
      <c r="AF7" s="9" t="str">
        <f t="shared" si="19"/>
        <v>INSERT INTO SegUser (UserName, FirstName, LastName, Email, EmailConfirmed, PasswordHash, SecurityStamp, PhoneNumber, PhoneNumberConfirmed, TwoFactorEnabled, LockoutEndDateUtc, LockoutEnabled, AccessFailedCount, Application ) VALUES ('mel.gibson@cooperancia.com','Mel','Gibson','mel.gibson@cooperancia.com',1,'AGdgaINnGF/DYd1afWREohiepkUyey+SOWy0yq3cROmafZRCWmzMy2ndTBOUn5WVRA==','22c678b0-e518-424f-a669-f841f7296564',null,0,0,'2015-05-30 17:32:11.000',0,0,'Cooperancia')</v>
      </c>
    </row>
    <row r="8" spans="1:32" x14ac:dyDescent="0.25">
      <c r="A8" t="s">
        <v>269</v>
      </c>
      <c r="B8" t="s">
        <v>37</v>
      </c>
      <c r="C8" t="str">
        <f t="shared" si="2"/>
        <v>matias.daymon@cooperancia.com</v>
      </c>
      <c r="D8" t="s">
        <v>284</v>
      </c>
      <c r="E8" t="s">
        <v>285</v>
      </c>
      <c r="F8" t="str">
        <f t="shared" si="3"/>
        <v>matias.daymon@cooperancia.com</v>
      </c>
      <c r="G8">
        <v>1</v>
      </c>
      <c r="H8" s="1" t="s">
        <v>288</v>
      </c>
      <c r="I8" s="1" t="s">
        <v>289</v>
      </c>
      <c r="J8" t="s">
        <v>57</v>
      </c>
      <c r="K8">
        <v>0</v>
      </c>
      <c r="L8">
        <v>0</v>
      </c>
      <c r="M8" s="1" t="s">
        <v>272</v>
      </c>
      <c r="N8">
        <v>0</v>
      </c>
      <c r="O8">
        <v>0</v>
      </c>
      <c r="P8" t="str">
        <f t="shared" si="4"/>
        <v>Cooperancia</v>
      </c>
      <c r="R8" s="5" t="str">
        <f t="shared" si="5"/>
        <v>'matias.daymon@cooperancia.com',</v>
      </c>
      <c r="S8" s="5" t="str">
        <f t="shared" si="6"/>
        <v>'Matias',</v>
      </c>
      <c r="T8" s="5" t="str">
        <f t="shared" si="7"/>
        <v>'Daymon',</v>
      </c>
      <c r="U8" s="5" t="str">
        <f t="shared" si="8"/>
        <v>'matias.daymon@cooperancia.com',</v>
      </c>
      <c r="V8" s="5" t="str">
        <f t="shared" si="9"/>
        <v>1,</v>
      </c>
      <c r="W8" s="5" t="str">
        <f t="shared" si="10"/>
        <v>'AGdgaINnGF/DYd1afWREohiepkUyey+SOWy0yq3cROmafZRCWmzMy2ndTBOUn5WVRA==',</v>
      </c>
      <c r="X8" s="5" t="str">
        <f t="shared" si="11"/>
        <v>'22c678b0-e518-424f-a669-f841f7296564',</v>
      </c>
      <c r="Y8" s="5" t="str">
        <f t="shared" si="12"/>
        <v>null,</v>
      </c>
      <c r="Z8" s="5" t="str">
        <f t="shared" si="13"/>
        <v>0,</v>
      </c>
      <c r="AA8" s="5" t="str">
        <f t="shared" si="14"/>
        <v>0,</v>
      </c>
      <c r="AB8" s="5" t="str">
        <f t="shared" si="15"/>
        <v>'2015-05-30 17:32:11.000',</v>
      </c>
      <c r="AC8" s="5" t="str">
        <f t="shared" si="16"/>
        <v>0,</v>
      </c>
      <c r="AD8" s="5" t="str">
        <f t="shared" si="17"/>
        <v>0,</v>
      </c>
      <c r="AE8" s="5" t="str">
        <f t="shared" si="18"/>
        <v>'Cooperancia'</v>
      </c>
      <c r="AF8" s="9" t="str">
        <f t="shared" si="19"/>
        <v>INSERT INTO SegUser (UserName, FirstName, LastName, Email, EmailConfirmed, PasswordHash, SecurityStamp, PhoneNumber, PhoneNumberConfirmed, TwoFactorEnabled, LockoutEndDateUtc, LockoutEnabled, AccessFailedCount, Application ) VALUES ('matias.daymon@cooperancia.com','Matias','Daymon','matias.daymon@cooperancia.com',1,'AGdgaINnGF/DYd1afWREohiepkUyey+SOWy0yq3cROmafZRCWmzMy2ndTBOUn5WVRA==','22c678b0-e518-424f-a669-f841f7296564',null,0,0,'2015-05-30 17:32:11.000',0,0,'Cooperancia')</v>
      </c>
    </row>
    <row r="9" spans="1:32" x14ac:dyDescent="0.25">
      <c r="A9" t="s">
        <v>269</v>
      </c>
      <c r="B9" t="s">
        <v>37</v>
      </c>
      <c r="C9" t="str">
        <f t="shared" si="2"/>
        <v>tomas.crouise@cooperancia.com</v>
      </c>
      <c r="D9" t="s">
        <v>280</v>
      </c>
      <c r="E9" t="s">
        <v>287</v>
      </c>
      <c r="F9" t="str">
        <f t="shared" si="3"/>
        <v>tomas.crouise@cooperancia.com</v>
      </c>
      <c r="G9">
        <v>1</v>
      </c>
      <c r="H9" s="1" t="s">
        <v>288</v>
      </c>
      <c r="I9" s="1" t="s">
        <v>289</v>
      </c>
      <c r="J9" t="s">
        <v>57</v>
      </c>
      <c r="K9">
        <v>0</v>
      </c>
      <c r="L9">
        <v>0</v>
      </c>
      <c r="M9" s="1" t="s">
        <v>272</v>
      </c>
      <c r="N9">
        <v>0</v>
      </c>
      <c r="O9">
        <v>0</v>
      </c>
      <c r="P9" t="str">
        <f t="shared" si="4"/>
        <v>Cooperancia</v>
      </c>
      <c r="R9" s="5" t="str">
        <f t="shared" si="5"/>
        <v>'tomas.crouise@cooperancia.com',</v>
      </c>
      <c r="S9" s="5" t="str">
        <f t="shared" si="6"/>
        <v>'Tomas',</v>
      </c>
      <c r="T9" s="5" t="str">
        <f t="shared" si="7"/>
        <v>'Crouise',</v>
      </c>
      <c r="U9" s="5" t="str">
        <f t="shared" si="8"/>
        <v>'tomas.crouise@cooperancia.com',</v>
      </c>
      <c r="V9" s="5" t="str">
        <f t="shared" si="9"/>
        <v>1,</v>
      </c>
      <c r="W9" s="5" t="str">
        <f t="shared" si="10"/>
        <v>'AGdgaINnGF/DYd1afWREohiepkUyey+SOWy0yq3cROmafZRCWmzMy2ndTBOUn5WVRA==',</v>
      </c>
      <c r="X9" s="5" t="str">
        <f t="shared" si="11"/>
        <v>'22c678b0-e518-424f-a669-f841f7296564',</v>
      </c>
      <c r="Y9" s="5" t="str">
        <f t="shared" si="12"/>
        <v>null,</v>
      </c>
      <c r="Z9" s="5" t="str">
        <f t="shared" si="13"/>
        <v>0,</v>
      </c>
      <c r="AA9" s="5" t="str">
        <f t="shared" si="14"/>
        <v>0,</v>
      </c>
      <c r="AB9" s="5" t="str">
        <f t="shared" si="15"/>
        <v>'2015-05-30 17:32:11.000',</v>
      </c>
      <c r="AC9" s="5" t="str">
        <f t="shared" si="16"/>
        <v>0,</v>
      </c>
      <c r="AD9" s="5" t="str">
        <f t="shared" si="17"/>
        <v>0,</v>
      </c>
      <c r="AE9" s="5" t="str">
        <f t="shared" si="18"/>
        <v>'Cooperancia'</v>
      </c>
      <c r="AF9" s="9" t="str">
        <f t="shared" si="19"/>
        <v>INSERT INTO SegUser (UserName, FirstName, LastName, Email, EmailConfirmed, PasswordHash, SecurityStamp, PhoneNumber, PhoneNumberConfirmed, TwoFactorEnabled, LockoutEndDateUtc, LockoutEnabled, AccessFailedCount, Application ) VALUES ('tomas.crouise@cooperancia.com','Tomas','Crouise','tomas.crouise@cooperancia.com',1,'AGdgaINnGF/DYd1afWREohiepkUyey+SOWy0yq3cROmafZRCWmzMy2ndTBOUn5WVRA==','22c678b0-e518-424f-a669-f841f7296564',null,0,0,'2015-05-30 17:32:11.000',0,0,'Cooperancia')</v>
      </c>
    </row>
    <row r="10" spans="1:32" x14ac:dyDescent="0.25">
      <c r="A10" t="s">
        <v>269</v>
      </c>
      <c r="B10" t="s">
        <v>37</v>
      </c>
      <c r="C10" t="str">
        <f t="shared" si="2"/>
        <v>jennifer.aniston@cooperancia.com</v>
      </c>
      <c r="D10" t="s">
        <v>290</v>
      </c>
      <c r="E10" t="s">
        <v>291</v>
      </c>
      <c r="F10" t="str">
        <f t="shared" si="3"/>
        <v>jennifer.aniston@cooperancia.com</v>
      </c>
      <c r="G10">
        <v>1</v>
      </c>
      <c r="H10" s="1" t="s">
        <v>288</v>
      </c>
      <c r="I10" s="1" t="s">
        <v>289</v>
      </c>
      <c r="J10" t="s">
        <v>57</v>
      </c>
      <c r="K10">
        <v>0</v>
      </c>
      <c r="L10">
        <v>0</v>
      </c>
      <c r="M10" s="1" t="s">
        <v>272</v>
      </c>
      <c r="N10">
        <v>0</v>
      </c>
      <c r="O10">
        <v>0</v>
      </c>
      <c r="P10" t="str">
        <f t="shared" ref="P10:P26" si="20">B10</f>
        <v>Cooperancia</v>
      </c>
      <c r="R10" s="89" t="str">
        <f t="shared" ref="R10:R19" si="21">IF(C10="null","null", IF(ISNUMBER(C10), C10,"'"&amp;C10&amp;"'"))&amp;","</f>
        <v>'jennifer.aniston@cooperancia.com',</v>
      </c>
      <c r="S10" s="89" t="str">
        <f t="shared" ref="S10:S19" si="22">IF(D10="null","null", IF(ISNUMBER(D10), D10,"'"&amp;D10&amp;"'"))&amp;","</f>
        <v>'Jennifer',</v>
      </c>
      <c r="T10" s="89" t="str">
        <f t="shared" ref="T10:T19" si="23">IF(E10="null","null", IF(ISNUMBER(E10), E10,"'"&amp;E10&amp;"'"))&amp;","</f>
        <v>'Aniston',</v>
      </c>
      <c r="U10" s="89" t="str">
        <f t="shared" ref="U10:U19" si="24">IF(F10="null","null", IF(ISNUMBER(F10), F10,"'"&amp;F10&amp;"'"))&amp;","</f>
        <v>'jennifer.aniston@cooperancia.com',</v>
      </c>
      <c r="V10" s="89" t="str">
        <f t="shared" ref="V10:V14" si="25">IF(G10="null","null", IF(ISNUMBER(G10), G10,"'"&amp;G10&amp;"'"))&amp;","</f>
        <v>1,</v>
      </c>
      <c r="W10" s="89" t="str">
        <f t="shared" ref="W10:W14" si="26">IF(H10="null","null", IF(ISNUMBER(H10), H10,"'"&amp;H10&amp;"'"))&amp;","</f>
        <v>'AGdgaINnGF/DYd1afWREohiepkUyey+SOWy0yq3cROmafZRCWmzMy2ndTBOUn5WVRA==',</v>
      </c>
      <c r="X10" s="89" t="str">
        <f t="shared" ref="X10:X14" si="27">IF(I10="null","null", IF(ISNUMBER(I10), I10,"'"&amp;I10&amp;"'"))&amp;","</f>
        <v>'22c678b0-e518-424f-a669-f841f7296564',</v>
      </c>
      <c r="Y10" s="89" t="str">
        <f t="shared" ref="Y10:Y14" si="28">IF(J10="null","null", IF(ISNUMBER(J10), J10,"'"&amp;J10&amp;"'"))&amp;","</f>
        <v>null,</v>
      </c>
      <c r="Z10" s="89" t="str">
        <f t="shared" ref="Z10:Z14" si="29">IF(K10="null","null", IF(ISNUMBER(K10), K10,"'"&amp;K10&amp;"'"))&amp;","</f>
        <v>0,</v>
      </c>
      <c r="AA10" s="89" t="str">
        <f t="shared" ref="AA10:AA14" si="30">IF(L10="null","null", IF(ISNUMBER(L10), L10,"'"&amp;L10&amp;"'"))&amp;","</f>
        <v>0,</v>
      </c>
      <c r="AB10" s="89" t="str">
        <f t="shared" ref="AB10:AB14" si="31">IF(M10="null","null", IF(ISNUMBER(M10), M10,"'"&amp;M10&amp;"'"))&amp;","</f>
        <v>'2015-05-30 17:32:11.000',</v>
      </c>
      <c r="AC10" s="89" t="str">
        <f t="shared" ref="AC10:AC14" si="32">IF(N10="null","null", IF(ISNUMBER(N10), N10,"'"&amp;N10&amp;"'"))&amp;","</f>
        <v>0,</v>
      </c>
      <c r="AD10" s="89" t="str">
        <f t="shared" ref="AD10:AD14" si="33">IF(O10="null","null", IF(ISNUMBER(O10), O10,"'"&amp;O10&amp;"'"))&amp;","</f>
        <v>0,</v>
      </c>
      <c r="AE10" s="89" t="str">
        <f t="shared" ref="AE10:AE14" si="34">IF(P10="null","null", IF(ISNUMBER(P10), P10,"'"&amp;P10&amp;"'"))&amp;""</f>
        <v>'Cooperancia'</v>
      </c>
      <c r="AF10" s="9" t="str">
        <f t="shared" ref="AF10:AF14" si="35">A10&amp;R10&amp;S10&amp;T10&amp;U10&amp;V10&amp;W10&amp;X10&amp;Y10&amp;Z10&amp;AA10&amp;AB10&amp;AC10&amp;AD10&amp;AE10&amp;")"</f>
        <v>INSERT INTO SegUser (UserName, FirstName, LastName, Email, EmailConfirmed, PasswordHash, SecurityStamp, PhoneNumber, PhoneNumberConfirmed, TwoFactorEnabled, LockoutEndDateUtc, LockoutEnabled, AccessFailedCount, Application ) VALUES ('jennifer.aniston@cooperancia.com','Jennifer','Aniston','jennifer.aniston@cooperancia.com',1,'AGdgaINnGF/DYd1afWREohiepkUyey+SOWy0yq3cROmafZRCWmzMy2ndTBOUn5WVRA==','22c678b0-e518-424f-a669-f841f7296564',null,0,0,'2015-05-30 17:32:11.000',0,0,'Cooperancia')</v>
      </c>
    </row>
    <row r="11" spans="1:32" x14ac:dyDescent="0.25">
      <c r="A11" s="90" t="s">
        <v>269</v>
      </c>
      <c r="B11" s="90" t="s">
        <v>37</v>
      </c>
      <c r="C11" s="90" t="str">
        <f t="shared" si="2"/>
        <v>inversor.ape01@gmail.com</v>
      </c>
      <c r="D11" s="90" t="s">
        <v>705</v>
      </c>
      <c r="E11" s="90" t="s">
        <v>706</v>
      </c>
      <c r="F11" s="90" t="str">
        <f>LOWER(D11&amp;"."&amp;E11&amp;"@gmail.com")</f>
        <v>inversor.ape01@gmail.com</v>
      </c>
      <c r="G11" s="91">
        <v>1</v>
      </c>
      <c r="H11" s="92" t="s">
        <v>703</v>
      </c>
      <c r="I11" s="92" t="s">
        <v>702</v>
      </c>
      <c r="J11" s="91" t="s">
        <v>57</v>
      </c>
      <c r="K11" s="91">
        <v>0</v>
      </c>
      <c r="L11" s="91">
        <v>0</v>
      </c>
      <c r="M11" s="92" t="s">
        <v>704</v>
      </c>
      <c r="N11" s="91">
        <v>0</v>
      </c>
      <c r="O11" s="91">
        <v>0</v>
      </c>
      <c r="P11" s="91" t="str">
        <f t="shared" si="20"/>
        <v>Cooperancia</v>
      </c>
      <c r="Q11" s="91"/>
      <c r="R11" s="91" t="str">
        <f t="shared" si="21"/>
        <v>'inversor.ape01@gmail.com',</v>
      </c>
      <c r="S11" s="91" t="str">
        <f t="shared" si="22"/>
        <v>'inversor',</v>
      </c>
      <c r="T11" s="91" t="str">
        <f t="shared" si="23"/>
        <v>'ape01',</v>
      </c>
      <c r="U11" s="91" t="str">
        <f t="shared" si="24"/>
        <v>'inversor.ape01@gmail.com',</v>
      </c>
      <c r="V11" s="91" t="str">
        <f t="shared" si="25"/>
        <v>1,</v>
      </c>
      <c r="W11" s="91" t="str">
        <f t="shared" si="26"/>
        <v>'AA5SmV8UY7mswFO6Hg+QCyXzsUmZgSdUl7CmzSWkaxl8U0Eha7Ef6ANwEot5lfHq9A==',</v>
      </c>
      <c r="X11" s="91" t="str">
        <f t="shared" si="27"/>
        <v>'332ef5e7-c8ef-41d7-9b9f-9e21352c3c5b',</v>
      </c>
      <c r="Y11" s="91" t="str">
        <f t="shared" si="28"/>
        <v>null,</v>
      </c>
      <c r="Z11" s="91" t="str">
        <f t="shared" si="29"/>
        <v>0,</v>
      </c>
      <c r="AA11" s="91" t="str">
        <f t="shared" si="30"/>
        <v>0,</v>
      </c>
      <c r="AB11" s="91" t="str">
        <f t="shared" si="31"/>
        <v>'2015-10-16 01:26:11.000',</v>
      </c>
      <c r="AC11" s="91" t="str">
        <f t="shared" si="32"/>
        <v>0,</v>
      </c>
      <c r="AD11" s="91" t="str">
        <f t="shared" si="33"/>
        <v>0,</v>
      </c>
      <c r="AE11" s="91" t="str">
        <f t="shared" si="34"/>
        <v>'Cooperancia'</v>
      </c>
      <c r="AF11" s="91" t="str">
        <f t="shared" si="35"/>
        <v>INSERT INTO SegUser (UserName, FirstName, LastName, Email, EmailConfirmed, PasswordHash, SecurityStamp, PhoneNumber, PhoneNumberConfirmed, TwoFactorEnabled, LockoutEndDateUtc, LockoutEnabled, AccessFailedCount, Application ) VALUES ('inversor.ape01@gmail.com','inversor','ape01','inversor.ape01@gmail.com',1,'AA5SmV8UY7mswFO6Hg+QCyXzsUmZgSdUl7CmzSWkaxl8U0Eha7Ef6ANwEot5lfHq9A==','332ef5e7-c8ef-41d7-9b9f-9e21352c3c5b',null,0,0,'2015-10-16 01:26:11.000',0,0,'Cooperancia')</v>
      </c>
    </row>
    <row r="12" spans="1:32" x14ac:dyDescent="0.25">
      <c r="A12" s="90" t="s">
        <v>269</v>
      </c>
      <c r="B12" s="90" t="s">
        <v>37</v>
      </c>
      <c r="C12" s="90" t="str">
        <f t="shared" si="2"/>
        <v>inversor.ape02@gmail.com</v>
      </c>
      <c r="D12" s="90" t="s">
        <v>705</v>
      </c>
      <c r="E12" s="90" t="s">
        <v>707</v>
      </c>
      <c r="F12" s="90" t="str">
        <f t="shared" ref="F12:F26" si="36">LOWER(D12&amp;"."&amp;E12&amp;"@gmail.com")</f>
        <v>inversor.ape02@gmail.com</v>
      </c>
      <c r="G12" s="91">
        <v>1</v>
      </c>
      <c r="H12" s="92" t="s">
        <v>703</v>
      </c>
      <c r="I12" s="92" t="s">
        <v>702</v>
      </c>
      <c r="J12" s="91" t="s">
        <v>57</v>
      </c>
      <c r="K12" s="91">
        <v>0</v>
      </c>
      <c r="L12" s="91">
        <v>0</v>
      </c>
      <c r="M12" s="92" t="s">
        <v>704</v>
      </c>
      <c r="N12" s="91">
        <v>0</v>
      </c>
      <c r="O12" s="91">
        <v>0</v>
      </c>
      <c r="P12" s="91" t="str">
        <f t="shared" si="20"/>
        <v>Cooperancia</v>
      </c>
      <c r="Q12" s="91"/>
      <c r="R12" s="91" t="str">
        <f t="shared" si="21"/>
        <v>'inversor.ape02@gmail.com',</v>
      </c>
      <c r="S12" s="91" t="str">
        <f t="shared" si="22"/>
        <v>'inversor',</v>
      </c>
      <c r="T12" s="91" t="str">
        <f t="shared" si="23"/>
        <v>'ape02',</v>
      </c>
      <c r="U12" s="91" t="str">
        <f t="shared" si="24"/>
        <v>'inversor.ape02@gmail.com',</v>
      </c>
      <c r="V12" s="91" t="str">
        <f t="shared" si="25"/>
        <v>1,</v>
      </c>
      <c r="W12" s="91" t="str">
        <f t="shared" si="26"/>
        <v>'AA5SmV8UY7mswFO6Hg+QCyXzsUmZgSdUl7CmzSWkaxl8U0Eha7Ef6ANwEot5lfHq9A==',</v>
      </c>
      <c r="X12" s="91" t="str">
        <f t="shared" si="27"/>
        <v>'332ef5e7-c8ef-41d7-9b9f-9e21352c3c5b',</v>
      </c>
      <c r="Y12" s="91" t="str">
        <f t="shared" si="28"/>
        <v>null,</v>
      </c>
      <c r="Z12" s="91" t="str">
        <f t="shared" si="29"/>
        <v>0,</v>
      </c>
      <c r="AA12" s="91" t="str">
        <f t="shared" si="30"/>
        <v>0,</v>
      </c>
      <c r="AB12" s="91" t="str">
        <f t="shared" si="31"/>
        <v>'2015-10-16 01:26:11.000',</v>
      </c>
      <c r="AC12" s="91" t="str">
        <f t="shared" si="32"/>
        <v>0,</v>
      </c>
      <c r="AD12" s="91" t="str">
        <f t="shared" si="33"/>
        <v>0,</v>
      </c>
      <c r="AE12" s="91" t="str">
        <f t="shared" si="34"/>
        <v>'Cooperancia'</v>
      </c>
      <c r="AF12" s="91" t="str">
        <f t="shared" si="35"/>
        <v>INSERT INTO SegUser (UserName, FirstName, LastName, Email, EmailConfirmed, PasswordHash, SecurityStamp, PhoneNumber, PhoneNumberConfirmed, TwoFactorEnabled, LockoutEndDateUtc, LockoutEnabled, AccessFailedCount, Application ) VALUES ('inversor.ape02@gmail.com','inversor','ape02','inversor.ape02@gmail.com',1,'AA5SmV8UY7mswFO6Hg+QCyXzsUmZgSdUl7CmzSWkaxl8U0Eha7Ef6ANwEot5lfHq9A==','332ef5e7-c8ef-41d7-9b9f-9e21352c3c5b',null,0,0,'2015-10-16 01:26:11.000',0,0,'Cooperancia')</v>
      </c>
    </row>
    <row r="13" spans="1:32" x14ac:dyDescent="0.25">
      <c r="A13" s="90" t="s">
        <v>269</v>
      </c>
      <c r="B13" s="90" t="s">
        <v>37</v>
      </c>
      <c r="C13" s="90" t="str">
        <f t="shared" si="2"/>
        <v>inversor.ape03@gmail.com</v>
      </c>
      <c r="D13" s="90" t="s">
        <v>705</v>
      </c>
      <c r="E13" s="90" t="s">
        <v>708</v>
      </c>
      <c r="F13" s="90" t="str">
        <f t="shared" si="36"/>
        <v>inversor.ape03@gmail.com</v>
      </c>
      <c r="G13" s="91">
        <v>1</v>
      </c>
      <c r="H13" s="92" t="s">
        <v>703</v>
      </c>
      <c r="I13" s="92" t="s">
        <v>702</v>
      </c>
      <c r="J13" s="91" t="s">
        <v>57</v>
      </c>
      <c r="K13" s="91">
        <v>0</v>
      </c>
      <c r="L13" s="91">
        <v>0</v>
      </c>
      <c r="M13" s="92" t="s">
        <v>704</v>
      </c>
      <c r="N13" s="91">
        <v>0</v>
      </c>
      <c r="O13" s="91">
        <v>0</v>
      </c>
      <c r="P13" s="91" t="str">
        <f t="shared" si="20"/>
        <v>Cooperancia</v>
      </c>
      <c r="Q13" s="91"/>
      <c r="R13" s="91" t="str">
        <f t="shared" si="21"/>
        <v>'inversor.ape03@gmail.com',</v>
      </c>
      <c r="S13" s="91" t="str">
        <f t="shared" si="22"/>
        <v>'inversor',</v>
      </c>
      <c r="T13" s="91" t="str">
        <f t="shared" si="23"/>
        <v>'ape03',</v>
      </c>
      <c r="U13" s="91" t="str">
        <f t="shared" si="24"/>
        <v>'inversor.ape03@gmail.com',</v>
      </c>
      <c r="V13" s="91" t="str">
        <f t="shared" si="25"/>
        <v>1,</v>
      </c>
      <c r="W13" s="91" t="str">
        <f t="shared" si="26"/>
        <v>'AA5SmV8UY7mswFO6Hg+QCyXzsUmZgSdUl7CmzSWkaxl8U0Eha7Ef6ANwEot5lfHq9A==',</v>
      </c>
      <c r="X13" s="91" t="str">
        <f t="shared" si="27"/>
        <v>'332ef5e7-c8ef-41d7-9b9f-9e21352c3c5b',</v>
      </c>
      <c r="Y13" s="91" t="str">
        <f t="shared" si="28"/>
        <v>null,</v>
      </c>
      <c r="Z13" s="91" t="str">
        <f t="shared" si="29"/>
        <v>0,</v>
      </c>
      <c r="AA13" s="91" t="str">
        <f t="shared" si="30"/>
        <v>0,</v>
      </c>
      <c r="AB13" s="91" t="str">
        <f t="shared" si="31"/>
        <v>'2015-10-16 01:26:11.000',</v>
      </c>
      <c r="AC13" s="91" t="str">
        <f t="shared" si="32"/>
        <v>0,</v>
      </c>
      <c r="AD13" s="91" t="str">
        <f t="shared" si="33"/>
        <v>0,</v>
      </c>
      <c r="AE13" s="91" t="str">
        <f t="shared" si="34"/>
        <v>'Cooperancia'</v>
      </c>
      <c r="AF13" s="91" t="str">
        <f t="shared" si="35"/>
        <v>INSERT INTO SegUser (UserName, FirstName, LastName, Email, EmailConfirmed, PasswordHash, SecurityStamp, PhoneNumber, PhoneNumberConfirmed, TwoFactorEnabled, LockoutEndDateUtc, LockoutEnabled, AccessFailedCount, Application ) VALUES ('inversor.ape03@gmail.com','inversor','ape03','inversor.ape03@gmail.com',1,'AA5SmV8UY7mswFO6Hg+QCyXzsUmZgSdUl7CmzSWkaxl8U0Eha7Ef6ANwEot5lfHq9A==','332ef5e7-c8ef-41d7-9b9f-9e21352c3c5b',null,0,0,'2015-10-16 01:26:11.000',0,0,'Cooperancia')</v>
      </c>
    </row>
    <row r="14" spans="1:32" x14ac:dyDescent="0.25">
      <c r="A14" s="90" t="s">
        <v>269</v>
      </c>
      <c r="B14" s="90" t="s">
        <v>37</v>
      </c>
      <c r="C14" s="90" t="str">
        <f t="shared" si="2"/>
        <v>inversor.ape04@gmail.com</v>
      </c>
      <c r="D14" s="90" t="s">
        <v>705</v>
      </c>
      <c r="E14" s="90" t="s">
        <v>709</v>
      </c>
      <c r="F14" s="90" t="str">
        <f t="shared" si="36"/>
        <v>inversor.ape04@gmail.com</v>
      </c>
      <c r="G14" s="91">
        <v>1</v>
      </c>
      <c r="H14" s="92" t="s">
        <v>703</v>
      </c>
      <c r="I14" s="92" t="s">
        <v>702</v>
      </c>
      <c r="J14" s="91" t="s">
        <v>57</v>
      </c>
      <c r="K14" s="91">
        <v>0</v>
      </c>
      <c r="L14" s="91">
        <v>0</v>
      </c>
      <c r="M14" s="92" t="s">
        <v>704</v>
      </c>
      <c r="N14" s="91">
        <v>0</v>
      </c>
      <c r="O14" s="91">
        <v>0</v>
      </c>
      <c r="P14" s="91" t="str">
        <f t="shared" si="20"/>
        <v>Cooperancia</v>
      </c>
      <c r="Q14" s="91"/>
      <c r="R14" s="91" t="str">
        <f t="shared" si="21"/>
        <v>'inversor.ape04@gmail.com',</v>
      </c>
      <c r="S14" s="91" t="str">
        <f t="shared" si="22"/>
        <v>'inversor',</v>
      </c>
      <c r="T14" s="91" t="str">
        <f t="shared" si="23"/>
        <v>'ape04',</v>
      </c>
      <c r="U14" s="91" t="str">
        <f t="shared" si="24"/>
        <v>'inversor.ape04@gmail.com',</v>
      </c>
      <c r="V14" s="91" t="str">
        <f t="shared" si="25"/>
        <v>1,</v>
      </c>
      <c r="W14" s="91" t="str">
        <f t="shared" si="26"/>
        <v>'AA5SmV8UY7mswFO6Hg+QCyXzsUmZgSdUl7CmzSWkaxl8U0Eha7Ef6ANwEot5lfHq9A==',</v>
      </c>
      <c r="X14" s="91" t="str">
        <f t="shared" si="27"/>
        <v>'332ef5e7-c8ef-41d7-9b9f-9e21352c3c5b',</v>
      </c>
      <c r="Y14" s="91" t="str">
        <f t="shared" si="28"/>
        <v>null,</v>
      </c>
      <c r="Z14" s="91" t="str">
        <f t="shared" si="29"/>
        <v>0,</v>
      </c>
      <c r="AA14" s="91" t="str">
        <f t="shared" si="30"/>
        <v>0,</v>
      </c>
      <c r="AB14" s="91" t="str">
        <f t="shared" si="31"/>
        <v>'2015-10-16 01:26:11.000',</v>
      </c>
      <c r="AC14" s="91" t="str">
        <f t="shared" si="32"/>
        <v>0,</v>
      </c>
      <c r="AD14" s="91" t="str">
        <f t="shared" si="33"/>
        <v>0,</v>
      </c>
      <c r="AE14" s="91" t="str">
        <f t="shared" si="34"/>
        <v>'Cooperancia'</v>
      </c>
      <c r="AF14" s="91" t="str">
        <f t="shared" si="35"/>
        <v>INSERT INTO SegUser (UserName, FirstName, LastName, Email, EmailConfirmed, PasswordHash, SecurityStamp, PhoneNumber, PhoneNumberConfirmed, TwoFactorEnabled, LockoutEndDateUtc, LockoutEnabled, AccessFailedCount, Application ) VALUES ('inversor.ape04@gmail.com','inversor','ape04','inversor.ape04@gmail.com',1,'AA5SmV8UY7mswFO6Hg+QCyXzsUmZgSdUl7CmzSWkaxl8U0Eha7Ef6ANwEot5lfHq9A==','332ef5e7-c8ef-41d7-9b9f-9e21352c3c5b',null,0,0,'2015-10-16 01:26:11.000',0,0,'Cooperancia')</v>
      </c>
    </row>
    <row r="15" spans="1:32" x14ac:dyDescent="0.25">
      <c r="A15" s="90" t="s">
        <v>269</v>
      </c>
      <c r="B15" s="90" t="s">
        <v>37</v>
      </c>
      <c r="C15" s="90" t="str">
        <f t="shared" si="2"/>
        <v>inversor.ape05@gmail.com</v>
      </c>
      <c r="D15" s="90" t="s">
        <v>705</v>
      </c>
      <c r="E15" s="90" t="s">
        <v>710</v>
      </c>
      <c r="F15" s="90" t="str">
        <f t="shared" si="36"/>
        <v>inversor.ape05@gmail.com</v>
      </c>
      <c r="G15" s="91">
        <v>1</v>
      </c>
      <c r="H15" s="92" t="s">
        <v>703</v>
      </c>
      <c r="I15" s="92" t="s">
        <v>702</v>
      </c>
      <c r="J15" s="91" t="s">
        <v>57</v>
      </c>
      <c r="K15" s="91">
        <v>0</v>
      </c>
      <c r="L15" s="91">
        <v>0</v>
      </c>
      <c r="M15" s="92" t="s">
        <v>704</v>
      </c>
      <c r="N15" s="91">
        <v>0</v>
      </c>
      <c r="O15" s="91">
        <v>0</v>
      </c>
      <c r="P15" s="91" t="str">
        <f t="shared" si="20"/>
        <v>Cooperancia</v>
      </c>
      <c r="Q15" s="91"/>
      <c r="R15" s="91" t="str">
        <f t="shared" si="21"/>
        <v>'inversor.ape05@gmail.com',</v>
      </c>
      <c r="S15" s="91" t="str">
        <f t="shared" si="22"/>
        <v>'inversor',</v>
      </c>
      <c r="T15" s="91" t="str">
        <f t="shared" si="23"/>
        <v>'ape05',</v>
      </c>
      <c r="U15" s="91" t="str">
        <f t="shared" si="24"/>
        <v>'inversor.ape05@gmail.com',</v>
      </c>
      <c r="V15" s="91" t="str">
        <f t="shared" ref="V15:V19" si="37">IF(G15="null","null", IF(ISNUMBER(G15), G15,"'"&amp;G15&amp;"'"))&amp;","</f>
        <v>1,</v>
      </c>
      <c r="W15" s="91" t="str">
        <f t="shared" ref="W15:W19" si="38">IF(H15="null","null", IF(ISNUMBER(H15), H15,"'"&amp;H15&amp;"'"))&amp;","</f>
        <v>'AA5SmV8UY7mswFO6Hg+QCyXzsUmZgSdUl7CmzSWkaxl8U0Eha7Ef6ANwEot5lfHq9A==',</v>
      </c>
      <c r="X15" s="91" t="str">
        <f t="shared" ref="X15:X19" si="39">IF(I15="null","null", IF(ISNUMBER(I15), I15,"'"&amp;I15&amp;"'"))&amp;","</f>
        <v>'332ef5e7-c8ef-41d7-9b9f-9e21352c3c5b',</v>
      </c>
      <c r="Y15" s="91" t="str">
        <f t="shared" ref="Y15:Y19" si="40">IF(J15="null","null", IF(ISNUMBER(J15), J15,"'"&amp;J15&amp;"'"))&amp;","</f>
        <v>null,</v>
      </c>
      <c r="Z15" s="91" t="str">
        <f t="shared" ref="Z15:Z19" si="41">IF(K15="null","null", IF(ISNUMBER(K15), K15,"'"&amp;K15&amp;"'"))&amp;","</f>
        <v>0,</v>
      </c>
      <c r="AA15" s="91" t="str">
        <f t="shared" ref="AA15:AA19" si="42">IF(L15="null","null", IF(ISNUMBER(L15), L15,"'"&amp;L15&amp;"'"))&amp;","</f>
        <v>0,</v>
      </c>
      <c r="AB15" s="91" t="str">
        <f t="shared" ref="AB15:AB19" si="43">IF(M15="null","null", IF(ISNUMBER(M15), M15,"'"&amp;M15&amp;"'"))&amp;","</f>
        <v>'2015-10-16 01:26:11.000',</v>
      </c>
      <c r="AC15" s="91" t="str">
        <f t="shared" ref="AC15:AC19" si="44">IF(N15="null","null", IF(ISNUMBER(N15), N15,"'"&amp;N15&amp;"'"))&amp;","</f>
        <v>0,</v>
      </c>
      <c r="AD15" s="91" t="str">
        <f t="shared" ref="AD15:AD19" si="45">IF(O15="null","null", IF(ISNUMBER(O15), O15,"'"&amp;O15&amp;"'"))&amp;","</f>
        <v>0,</v>
      </c>
      <c r="AE15" s="91" t="str">
        <f t="shared" ref="AE15:AE19" si="46">IF(P15="null","null", IF(ISNUMBER(P15), P15,"'"&amp;P15&amp;"'"))&amp;""</f>
        <v>'Cooperancia'</v>
      </c>
      <c r="AF15" s="91" t="str">
        <f t="shared" ref="AF15:AF19" si="47">A15&amp;R15&amp;S15&amp;T15&amp;U15&amp;V15&amp;W15&amp;X15&amp;Y15&amp;Z15&amp;AA15&amp;AB15&amp;AC15&amp;AD15&amp;AE15&amp;")"</f>
        <v>INSERT INTO SegUser (UserName, FirstName, LastName, Email, EmailConfirmed, PasswordHash, SecurityStamp, PhoneNumber, PhoneNumberConfirmed, TwoFactorEnabled, LockoutEndDateUtc, LockoutEnabled, AccessFailedCount, Application ) VALUES ('inversor.ape05@gmail.com','inversor','ape05','inversor.ape05@gmail.com',1,'AA5SmV8UY7mswFO6Hg+QCyXzsUmZgSdUl7CmzSWkaxl8U0Eha7Ef6ANwEot5lfHq9A==','332ef5e7-c8ef-41d7-9b9f-9e21352c3c5b',null,0,0,'2015-10-16 01:26:11.000',0,0,'Cooperancia')</v>
      </c>
    </row>
    <row r="16" spans="1:32" x14ac:dyDescent="0.25">
      <c r="A16" s="90" t="s">
        <v>269</v>
      </c>
      <c r="B16" s="90" t="s">
        <v>37</v>
      </c>
      <c r="C16" s="90" t="str">
        <f t="shared" si="2"/>
        <v>inversor.ape06@gmail.com</v>
      </c>
      <c r="D16" s="90" t="s">
        <v>705</v>
      </c>
      <c r="E16" s="90" t="s">
        <v>711</v>
      </c>
      <c r="F16" s="90" t="str">
        <f t="shared" si="36"/>
        <v>inversor.ape06@gmail.com</v>
      </c>
      <c r="G16" s="91">
        <v>1</v>
      </c>
      <c r="H16" s="92" t="s">
        <v>703</v>
      </c>
      <c r="I16" s="92" t="s">
        <v>702</v>
      </c>
      <c r="J16" s="91" t="s">
        <v>57</v>
      </c>
      <c r="K16" s="91">
        <v>0</v>
      </c>
      <c r="L16" s="91">
        <v>0</v>
      </c>
      <c r="M16" s="92" t="s">
        <v>704</v>
      </c>
      <c r="N16" s="91">
        <v>0</v>
      </c>
      <c r="O16" s="91">
        <v>0</v>
      </c>
      <c r="P16" s="91" t="str">
        <f t="shared" si="20"/>
        <v>Cooperancia</v>
      </c>
      <c r="Q16" s="91"/>
      <c r="R16" s="91" t="str">
        <f t="shared" si="21"/>
        <v>'inversor.ape06@gmail.com',</v>
      </c>
      <c r="S16" s="91" t="str">
        <f t="shared" si="22"/>
        <v>'inversor',</v>
      </c>
      <c r="T16" s="91" t="str">
        <f t="shared" si="23"/>
        <v>'ape06',</v>
      </c>
      <c r="U16" s="91" t="str">
        <f t="shared" si="24"/>
        <v>'inversor.ape06@gmail.com',</v>
      </c>
      <c r="V16" s="91" t="str">
        <f t="shared" si="37"/>
        <v>1,</v>
      </c>
      <c r="W16" s="91" t="str">
        <f t="shared" si="38"/>
        <v>'AA5SmV8UY7mswFO6Hg+QCyXzsUmZgSdUl7CmzSWkaxl8U0Eha7Ef6ANwEot5lfHq9A==',</v>
      </c>
      <c r="X16" s="91" t="str">
        <f t="shared" si="39"/>
        <v>'332ef5e7-c8ef-41d7-9b9f-9e21352c3c5b',</v>
      </c>
      <c r="Y16" s="91" t="str">
        <f t="shared" si="40"/>
        <v>null,</v>
      </c>
      <c r="Z16" s="91" t="str">
        <f t="shared" si="41"/>
        <v>0,</v>
      </c>
      <c r="AA16" s="91" t="str">
        <f t="shared" si="42"/>
        <v>0,</v>
      </c>
      <c r="AB16" s="91" t="str">
        <f t="shared" si="43"/>
        <v>'2015-10-16 01:26:11.000',</v>
      </c>
      <c r="AC16" s="91" t="str">
        <f t="shared" si="44"/>
        <v>0,</v>
      </c>
      <c r="AD16" s="91" t="str">
        <f t="shared" si="45"/>
        <v>0,</v>
      </c>
      <c r="AE16" s="91" t="str">
        <f t="shared" si="46"/>
        <v>'Cooperancia'</v>
      </c>
      <c r="AF16" s="91" t="str">
        <f t="shared" si="47"/>
        <v>INSERT INTO SegUser (UserName, FirstName, LastName, Email, EmailConfirmed, PasswordHash, SecurityStamp, PhoneNumber, PhoneNumberConfirmed, TwoFactorEnabled, LockoutEndDateUtc, LockoutEnabled, AccessFailedCount, Application ) VALUES ('inversor.ape06@gmail.com','inversor','ape06','inversor.ape06@gmail.com',1,'AA5SmV8UY7mswFO6Hg+QCyXzsUmZgSdUl7CmzSWkaxl8U0Eha7Ef6ANwEot5lfHq9A==','332ef5e7-c8ef-41d7-9b9f-9e21352c3c5b',null,0,0,'2015-10-16 01:26:11.000',0,0,'Cooperancia')</v>
      </c>
    </row>
    <row r="17" spans="1:32" x14ac:dyDescent="0.25">
      <c r="A17" s="90" t="s">
        <v>269</v>
      </c>
      <c r="B17" s="90" t="s">
        <v>37</v>
      </c>
      <c r="C17" s="90" t="str">
        <f t="shared" si="2"/>
        <v>inversor.ape07@gmail.com</v>
      </c>
      <c r="D17" s="90" t="s">
        <v>705</v>
      </c>
      <c r="E17" s="90" t="s">
        <v>712</v>
      </c>
      <c r="F17" s="90" t="str">
        <f t="shared" si="36"/>
        <v>inversor.ape07@gmail.com</v>
      </c>
      <c r="G17" s="91">
        <v>1</v>
      </c>
      <c r="H17" s="92" t="s">
        <v>703</v>
      </c>
      <c r="I17" s="92" t="s">
        <v>702</v>
      </c>
      <c r="J17" s="91" t="s">
        <v>57</v>
      </c>
      <c r="K17" s="91">
        <v>0</v>
      </c>
      <c r="L17" s="91">
        <v>0</v>
      </c>
      <c r="M17" s="92" t="s">
        <v>704</v>
      </c>
      <c r="N17" s="91">
        <v>0</v>
      </c>
      <c r="O17" s="91">
        <v>0</v>
      </c>
      <c r="P17" s="91" t="str">
        <f t="shared" si="20"/>
        <v>Cooperancia</v>
      </c>
      <c r="Q17" s="91"/>
      <c r="R17" s="91" t="str">
        <f t="shared" si="21"/>
        <v>'inversor.ape07@gmail.com',</v>
      </c>
      <c r="S17" s="91" t="str">
        <f t="shared" si="22"/>
        <v>'inversor',</v>
      </c>
      <c r="T17" s="91" t="str">
        <f t="shared" si="23"/>
        <v>'ape07',</v>
      </c>
      <c r="U17" s="91" t="str">
        <f t="shared" si="24"/>
        <v>'inversor.ape07@gmail.com',</v>
      </c>
      <c r="V17" s="91" t="str">
        <f t="shared" si="37"/>
        <v>1,</v>
      </c>
      <c r="W17" s="91" t="str">
        <f t="shared" si="38"/>
        <v>'AA5SmV8UY7mswFO6Hg+QCyXzsUmZgSdUl7CmzSWkaxl8U0Eha7Ef6ANwEot5lfHq9A==',</v>
      </c>
      <c r="X17" s="91" t="str">
        <f t="shared" si="39"/>
        <v>'332ef5e7-c8ef-41d7-9b9f-9e21352c3c5b',</v>
      </c>
      <c r="Y17" s="91" t="str">
        <f t="shared" si="40"/>
        <v>null,</v>
      </c>
      <c r="Z17" s="91" t="str">
        <f t="shared" si="41"/>
        <v>0,</v>
      </c>
      <c r="AA17" s="91" t="str">
        <f t="shared" si="42"/>
        <v>0,</v>
      </c>
      <c r="AB17" s="91" t="str">
        <f t="shared" si="43"/>
        <v>'2015-10-16 01:26:11.000',</v>
      </c>
      <c r="AC17" s="91" t="str">
        <f t="shared" si="44"/>
        <v>0,</v>
      </c>
      <c r="AD17" s="91" t="str">
        <f t="shared" si="45"/>
        <v>0,</v>
      </c>
      <c r="AE17" s="91" t="str">
        <f t="shared" si="46"/>
        <v>'Cooperancia'</v>
      </c>
      <c r="AF17" s="91" t="str">
        <f t="shared" si="47"/>
        <v>INSERT INTO SegUser (UserName, FirstName, LastName, Email, EmailConfirmed, PasswordHash, SecurityStamp, PhoneNumber, PhoneNumberConfirmed, TwoFactorEnabled, LockoutEndDateUtc, LockoutEnabled, AccessFailedCount, Application ) VALUES ('inversor.ape07@gmail.com','inversor','ape07','inversor.ape07@gmail.com',1,'AA5SmV8UY7mswFO6Hg+QCyXzsUmZgSdUl7CmzSWkaxl8U0Eha7Ef6ANwEot5lfHq9A==','332ef5e7-c8ef-41d7-9b9f-9e21352c3c5b',null,0,0,'2015-10-16 01:26:11.000',0,0,'Cooperancia')</v>
      </c>
    </row>
    <row r="18" spans="1:32" x14ac:dyDescent="0.25">
      <c r="A18" s="90" t="s">
        <v>269</v>
      </c>
      <c r="B18" s="90" t="s">
        <v>37</v>
      </c>
      <c r="C18" s="90" t="str">
        <f t="shared" si="2"/>
        <v>inversor.ape08@gmail.com</v>
      </c>
      <c r="D18" s="90" t="s">
        <v>705</v>
      </c>
      <c r="E18" s="90" t="s">
        <v>713</v>
      </c>
      <c r="F18" s="90" t="str">
        <f t="shared" si="36"/>
        <v>inversor.ape08@gmail.com</v>
      </c>
      <c r="G18" s="91">
        <v>1</v>
      </c>
      <c r="H18" s="92" t="s">
        <v>703</v>
      </c>
      <c r="I18" s="92" t="s">
        <v>702</v>
      </c>
      <c r="J18" s="91" t="s">
        <v>57</v>
      </c>
      <c r="K18" s="91">
        <v>0</v>
      </c>
      <c r="L18" s="91">
        <v>0</v>
      </c>
      <c r="M18" s="92" t="s">
        <v>704</v>
      </c>
      <c r="N18" s="91">
        <v>0</v>
      </c>
      <c r="O18" s="91">
        <v>0</v>
      </c>
      <c r="P18" s="91" t="str">
        <f t="shared" si="20"/>
        <v>Cooperancia</v>
      </c>
      <c r="Q18" s="91"/>
      <c r="R18" s="91" t="str">
        <f t="shared" si="21"/>
        <v>'inversor.ape08@gmail.com',</v>
      </c>
      <c r="S18" s="91" t="str">
        <f t="shared" si="22"/>
        <v>'inversor',</v>
      </c>
      <c r="T18" s="91" t="str">
        <f t="shared" si="23"/>
        <v>'ape08',</v>
      </c>
      <c r="U18" s="91" t="str">
        <f t="shared" si="24"/>
        <v>'inversor.ape08@gmail.com',</v>
      </c>
      <c r="V18" s="91" t="str">
        <f t="shared" si="37"/>
        <v>1,</v>
      </c>
      <c r="W18" s="91" t="str">
        <f t="shared" si="38"/>
        <v>'AA5SmV8UY7mswFO6Hg+QCyXzsUmZgSdUl7CmzSWkaxl8U0Eha7Ef6ANwEot5lfHq9A==',</v>
      </c>
      <c r="X18" s="91" t="str">
        <f t="shared" si="39"/>
        <v>'332ef5e7-c8ef-41d7-9b9f-9e21352c3c5b',</v>
      </c>
      <c r="Y18" s="91" t="str">
        <f t="shared" si="40"/>
        <v>null,</v>
      </c>
      <c r="Z18" s="91" t="str">
        <f t="shared" si="41"/>
        <v>0,</v>
      </c>
      <c r="AA18" s="91" t="str">
        <f t="shared" si="42"/>
        <v>0,</v>
      </c>
      <c r="AB18" s="91" t="str">
        <f t="shared" si="43"/>
        <v>'2015-10-16 01:26:11.000',</v>
      </c>
      <c r="AC18" s="91" t="str">
        <f t="shared" si="44"/>
        <v>0,</v>
      </c>
      <c r="AD18" s="91" t="str">
        <f t="shared" si="45"/>
        <v>0,</v>
      </c>
      <c r="AE18" s="91" t="str">
        <f t="shared" si="46"/>
        <v>'Cooperancia'</v>
      </c>
      <c r="AF18" s="91" t="str">
        <f t="shared" si="47"/>
        <v>INSERT INTO SegUser (UserName, FirstName, LastName, Email, EmailConfirmed, PasswordHash, SecurityStamp, PhoneNumber, PhoneNumberConfirmed, TwoFactorEnabled, LockoutEndDateUtc, LockoutEnabled, AccessFailedCount, Application ) VALUES ('inversor.ape08@gmail.com','inversor','ape08','inversor.ape08@gmail.com',1,'AA5SmV8UY7mswFO6Hg+QCyXzsUmZgSdUl7CmzSWkaxl8U0Eha7Ef6ANwEot5lfHq9A==','332ef5e7-c8ef-41d7-9b9f-9e21352c3c5b',null,0,0,'2015-10-16 01:26:11.000',0,0,'Cooperancia')</v>
      </c>
    </row>
    <row r="19" spans="1:32" x14ac:dyDescent="0.25">
      <c r="A19" s="90" t="s">
        <v>269</v>
      </c>
      <c r="B19" s="90" t="s">
        <v>37</v>
      </c>
      <c r="C19" s="90" t="str">
        <f t="shared" si="2"/>
        <v>inversor.ape09@gmail.com</v>
      </c>
      <c r="D19" s="90" t="s">
        <v>705</v>
      </c>
      <c r="E19" s="90" t="s">
        <v>714</v>
      </c>
      <c r="F19" s="90" t="str">
        <f t="shared" si="36"/>
        <v>inversor.ape09@gmail.com</v>
      </c>
      <c r="G19" s="91">
        <v>1</v>
      </c>
      <c r="H19" s="92" t="s">
        <v>703</v>
      </c>
      <c r="I19" s="92" t="s">
        <v>702</v>
      </c>
      <c r="J19" s="91" t="s">
        <v>57</v>
      </c>
      <c r="K19" s="91">
        <v>0</v>
      </c>
      <c r="L19" s="91">
        <v>0</v>
      </c>
      <c r="M19" s="92" t="s">
        <v>704</v>
      </c>
      <c r="N19" s="91">
        <v>0</v>
      </c>
      <c r="O19" s="91">
        <v>0</v>
      </c>
      <c r="P19" s="91" t="str">
        <f t="shared" si="20"/>
        <v>Cooperancia</v>
      </c>
      <c r="Q19" s="91"/>
      <c r="R19" s="91" t="str">
        <f t="shared" si="21"/>
        <v>'inversor.ape09@gmail.com',</v>
      </c>
      <c r="S19" s="91" t="str">
        <f t="shared" si="22"/>
        <v>'inversor',</v>
      </c>
      <c r="T19" s="91" t="str">
        <f t="shared" si="23"/>
        <v>'ape09',</v>
      </c>
      <c r="U19" s="91" t="str">
        <f t="shared" si="24"/>
        <v>'inversor.ape09@gmail.com',</v>
      </c>
      <c r="V19" s="91" t="str">
        <f t="shared" si="37"/>
        <v>1,</v>
      </c>
      <c r="W19" s="91" t="str">
        <f t="shared" si="38"/>
        <v>'AA5SmV8UY7mswFO6Hg+QCyXzsUmZgSdUl7CmzSWkaxl8U0Eha7Ef6ANwEot5lfHq9A==',</v>
      </c>
      <c r="X19" s="91" t="str">
        <f t="shared" si="39"/>
        <v>'332ef5e7-c8ef-41d7-9b9f-9e21352c3c5b',</v>
      </c>
      <c r="Y19" s="91" t="str">
        <f t="shared" si="40"/>
        <v>null,</v>
      </c>
      <c r="Z19" s="91" t="str">
        <f t="shared" si="41"/>
        <v>0,</v>
      </c>
      <c r="AA19" s="91" t="str">
        <f t="shared" si="42"/>
        <v>0,</v>
      </c>
      <c r="AB19" s="91" t="str">
        <f t="shared" si="43"/>
        <v>'2015-10-16 01:26:11.000',</v>
      </c>
      <c r="AC19" s="91" t="str">
        <f t="shared" si="44"/>
        <v>0,</v>
      </c>
      <c r="AD19" s="91" t="str">
        <f t="shared" si="45"/>
        <v>0,</v>
      </c>
      <c r="AE19" s="91" t="str">
        <f t="shared" si="46"/>
        <v>'Cooperancia'</v>
      </c>
      <c r="AF19" s="91" t="str">
        <f t="shared" si="47"/>
        <v>INSERT INTO SegUser (UserName, FirstName, LastName, Email, EmailConfirmed, PasswordHash, SecurityStamp, PhoneNumber, PhoneNumberConfirmed, TwoFactorEnabled, LockoutEndDateUtc, LockoutEnabled, AccessFailedCount, Application ) VALUES ('inversor.ape09@gmail.com','inversor','ape09','inversor.ape09@gmail.com',1,'AA5SmV8UY7mswFO6Hg+QCyXzsUmZgSdUl7CmzSWkaxl8U0Eha7Ef6ANwEot5lfHq9A==','332ef5e7-c8ef-41d7-9b9f-9e21352c3c5b',null,0,0,'2015-10-16 01:26:11.000',0,0,'Cooperancia')</v>
      </c>
    </row>
    <row r="20" spans="1:32" x14ac:dyDescent="0.25">
      <c r="A20" s="90" t="s">
        <v>269</v>
      </c>
      <c r="B20" s="90" t="s">
        <v>37</v>
      </c>
      <c r="C20" s="90" t="str">
        <f t="shared" si="2"/>
        <v>inversor.ape10@gmail.com</v>
      </c>
      <c r="D20" s="90" t="s">
        <v>705</v>
      </c>
      <c r="E20" s="90" t="s">
        <v>742</v>
      </c>
      <c r="F20" s="90" t="str">
        <f t="shared" si="36"/>
        <v>inversor.ape10@gmail.com</v>
      </c>
      <c r="G20" s="91">
        <v>1</v>
      </c>
      <c r="H20" s="92" t="s">
        <v>703</v>
      </c>
      <c r="I20" s="92" t="s">
        <v>702</v>
      </c>
      <c r="J20" s="91" t="s">
        <v>57</v>
      </c>
      <c r="K20" s="91">
        <v>0</v>
      </c>
      <c r="L20" s="91">
        <v>0</v>
      </c>
      <c r="M20" s="92" t="s">
        <v>704</v>
      </c>
      <c r="N20" s="91">
        <v>0</v>
      </c>
      <c r="O20" s="91">
        <v>0</v>
      </c>
      <c r="P20" s="91" t="str">
        <f t="shared" si="20"/>
        <v>Cooperancia</v>
      </c>
      <c r="Q20" s="43"/>
      <c r="R20" s="91" t="str">
        <f t="shared" ref="R20:R26" si="48">IF(C20="null","null", IF(ISNUMBER(C20), C20,"'"&amp;C20&amp;"'"))&amp;","</f>
        <v>'inversor.ape10@gmail.com',</v>
      </c>
      <c r="S20" s="91" t="str">
        <f t="shared" ref="S20:S26" si="49">IF(D20="null","null", IF(ISNUMBER(D20), D20,"'"&amp;D20&amp;"'"))&amp;","</f>
        <v>'inversor',</v>
      </c>
      <c r="T20" s="91" t="str">
        <f t="shared" ref="T20:T26" si="50">IF(E20="null","null", IF(ISNUMBER(E20), E20,"'"&amp;E20&amp;"'"))&amp;","</f>
        <v>'ape10',</v>
      </c>
      <c r="U20" s="91" t="str">
        <f t="shared" ref="U20:U26" si="51">IF(F20="null","null", IF(ISNUMBER(F20), F20,"'"&amp;F20&amp;"'"))&amp;","</f>
        <v>'inversor.ape10@gmail.com',</v>
      </c>
      <c r="V20" s="91" t="str">
        <f t="shared" ref="V20:V26" si="52">IF(G20="null","null", IF(ISNUMBER(G20), G20,"'"&amp;G20&amp;"'"))&amp;","</f>
        <v>1,</v>
      </c>
      <c r="W20" s="91" t="str">
        <f t="shared" ref="W20:W26" si="53">IF(H20="null","null", IF(ISNUMBER(H20), H20,"'"&amp;H20&amp;"'"))&amp;","</f>
        <v>'AA5SmV8UY7mswFO6Hg+QCyXzsUmZgSdUl7CmzSWkaxl8U0Eha7Ef6ANwEot5lfHq9A==',</v>
      </c>
      <c r="X20" s="91" t="str">
        <f t="shared" ref="X20:X26" si="54">IF(I20="null","null", IF(ISNUMBER(I20), I20,"'"&amp;I20&amp;"'"))&amp;","</f>
        <v>'332ef5e7-c8ef-41d7-9b9f-9e21352c3c5b',</v>
      </c>
      <c r="Y20" s="91" t="str">
        <f t="shared" ref="Y20:Y26" si="55">IF(J20="null","null", IF(ISNUMBER(J20), J20,"'"&amp;J20&amp;"'"))&amp;","</f>
        <v>null,</v>
      </c>
      <c r="Z20" s="91" t="str">
        <f t="shared" ref="Z20:Z26" si="56">IF(K20="null","null", IF(ISNUMBER(K20), K20,"'"&amp;K20&amp;"'"))&amp;","</f>
        <v>0,</v>
      </c>
      <c r="AA20" s="91" t="str">
        <f t="shared" ref="AA20:AA26" si="57">IF(L20="null","null", IF(ISNUMBER(L20), L20,"'"&amp;L20&amp;"'"))&amp;","</f>
        <v>0,</v>
      </c>
      <c r="AB20" s="91" t="str">
        <f t="shared" ref="AB20:AB26" si="58">IF(M20="null","null", IF(ISNUMBER(M20), M20,"'"&amp;M20&amp;"'"))&amp;","</f>
        <v>'2015-10-16 01:26:11.000',</v>
      </c>
      <c r="AC20" s="91" t="str">
        <f t="shared" ref="AC20:AC26" si="59">IF(N20="null","null", IF(ISNUMBER(N20), N20,"'"&amp;N20&amp;"'"))&amp;","</f>
        <v>0,</v>
      </c>
      <c r="AD20" s="91" t="str">
        <f t="shared" ref="AD20:AD26" si="60">IF(O20="null","null", IF(ISNUMBER(O20), O20,"'"&amp;O20&amp;"'"))&amp;","</f>
        <v>0,</v>
      </c>
      <c r="AE20" s="91" t="str">
        <f t="shared" ref="AE20:AE26" si="61">IF(P20="null","null", IF(ISNUMBER(P20), P20,"'"&amp;P20&amp;"'"))&amp;""</f>
        <v>'Cooperancia'</v>
      </c>
      <c r="AF20" s="91" t="str">
        <f t="shared" ref="AF20:AF26" si="62">A20&amp;R20&amp;S20&amp;T20&amp;U20&amp;V20&amp;W20&amp;X20&amp;Y20&amp;Z20&amp;AA20&amp;AB20&amp;AC20&amp;AD20&amp;AE20&amp;")"</f>
        <v>INSERT INTO SegUser (UserName, FirstName, LastName, Email, EmailConfirmed, PasswordHash, SecurityStamp, PhoneNumber, PhoneNumberConfirmed, TwoFactorEnabled, LockoutEndDateUtc, LockoutEnabled, AccessFailedCount, Application ) VALUES ('inversor.ape10@gmail.com','inversor','ape10','inversor.ape10@gmail.com',1,'AA5SmV8UY7mswFO6Hg+QCyXzsUmZgSdUl7CmzSWkaxl8U0Eha7Ef6ANwEot5lfHq9A==','332ef5e7-c8ef-41d7-9b9f-9e21352c3c5b',null,0,0,'2015-10-16 01:26:11.000',0,0,'Cooperancia')</v>
      </c>
    </row>
    <row r="21" spans="1:32" x14ac:dyDescent="0.25">
      <c r="A21" s="90" t="s">
        <v>269</v>
      </c>
      <c r="B21" s="90" t="s">
        <v>37</v>
      </c>
      <c r="C21" s="90" t="str">
        <f t="shared" si="2"/>
        <v>inversor.ape11@gmail.com</v>
      </c>
      <c r="D21" s="90" t="s">
        <v>705</v>
      </c>
      <c r="E21" s="90" t="s">
        <v>743</v>
      </c>
      <c r="F21" s="90" t="str">
        <f t="shared" si="36"/>
        <v>inversor.ape11@gmail.com</v>
      </c>
      <c r="G21" s="91">
        <v>1</v>
      </c>
      <c r="H21" s="92" t="s">
        <v>703</v>
      </c>
      <c r="I21" s="92" t="s">
        <v>702</v>
      </c>
      <c r="J21" s="91" t="s">
        <v>57</v>
      </c>
      <c r="K21" s="91">
        <v>0</v>
      </c>
      <c r="L21" s="91">
        <v>0</v>
      </c>
      <c r="M21" s="92" t="s">
        <v>704</v>
      </c>
      <c r="N21" s="91">
        <v>0</v>
      </c>
      <c r="O21" s="91">
        <v>0</v>
      </c>
      <c r="P21" s="91" t="str">
        <f t="shared" si="20"/>
        <v>Cooperancia</v>
      </c>
      <c r="R21" s="91" t="str">
        <f t="shared" si="48"/>
        <v>'inversor.ape11@gmail.com',</v>
      </c>
      <c r="S21" s="91" t="str">
        <f t="shared" si="49"/>
        <v>'inversor',</v>
      </c>
      <c r="T21" s="91" t="str">
        <f t="shared" si="50"/>
        <v>'ape11',</v>
      </c>
      <c r="U21" s="91" t="str">
        <f t="shared" si="51"/>
        <v>'inversor.ape11@gmail.com',</v>
      </c>
      <c r="V21" s="91" t="str">
        <f t="shared" si="52"/>
        <v>1,</v>
      </c>
      <c r="W21" s="91" t="str">
        <f t="shared" si="53"/>
        <v>'AA5SmV8UY7mswFO6Hg+QCyXzsUmZgSdUl7CmzSWkaxl8U0Eha7Ef6ANwEot5lfHq9A==',</v>
      </c>
      <c r="X21" s="91" t="str">
        <f t="shared" si="54"/>
        <v>'332ef5e7-c8ef-41d7-9b9f-9e21352c3c5b',</v>
      </c>
      <c r="Y21" s="91" t="str">
        <f t="shared" si="55"/>
        <v>null,</v>
      </c>
      <c r="Z21" s="91" t="str">
        <f t="shared" si="56"/>
        <v>0,</v>
      </c>
      <c r="AA21" s="91" t="str">
        <f t="shared" si="57"/>
        <v>0,</v>
      </c>
      <c r="AB21" s="91" t="str">
        <f t="shared" si="58"/>
        <v>'2015-10-16 01:26:11.000',</v>
      </c>
      <c r="AC21" s="91" t="str">
        <f t="shared" si="59"/>
        <v>0,</v>
      </c>
      <c r="AD21" s="91" t="str">
        <f t="shared" si="60"/>
        <v>0,</v>
      </c>
      <c r="AE21" s="91" t="str">
        <f t="shared" si="61"/>
        <v>'Cooperancia'</v>
      </c>
      <c r="AF21" s="91" t="str">
        <f t="shared" si="62"/>
        <v>INSERT INTO SegUser (UserName, FirstName, LastName, Email, EmailConfirmed, PasswordHash, SecurityStamp, PhoneNumber, PhoneNumberConfirmed, TwoFactorEnabled, LockoutEndDateUtc, LockoutEnabled, AccessFailedCount, Application ) VALUES ('inversor.ape11@gmail.com','inversor','ape11','inversor.ape11@gmail.com',1,'AA5SmV8UY7mswFO6Hg+QCyXzsUmZgSdUl7CmzSWkaxl8U0Eha7Ef6ANwEot5lfHq9A==','332ef5e7-c8ef-41d7-9b9f-9e21352c3c5b',null,0,0,'2015-10-16 01:26:11.000',0,0,'Cooperancia')</v>
      </c>
    </row>
    <row r="22" spans="1:32" x14ac:dyDescent="0.25">
      <c r="A22" s="90" t="s">
        <v>269</v>
      </c>
      <c r="B22" s="90" t="s">
        <v>37</v>
      </c>
      <c r="C22" s="90" t="str">
        <f t="shared" si="2"/>
        <v>inversor.ape12@gmail.com</v>
      </c>
      <c r="D22" s="90" t="s">
        <v>705</v>
      </c>
      <c r="E22" s="90" t="s">
        <v>744</v>
      </c>
      <c r="F22" s="90" t="str">
        <f t="shared" si="36"/>
        <v>inversor.ape12@gmail.com</v>
      </c>
      <c r="G22" s="91">
        <v>1</v>
      </c>
      <c r="H22" s="92" t="s">
        <v>703</v>
      </c>
      <c r="I22" s="92" t="s">
        <v>702</v>
      </c>
      <c r="J22" s="91" t="s">
        <v>57</v>
      </c>
      <c r="K22" s="91">
        <v>0</v>
      </c>
      <c r="L22" s="91">
        <v>0</v>
      </c>
      <c r="M22" s="92" t="s">
        <v>704</v>
      </c>
      <c r="N22" s="91">
        <v>0</v>
      </c>
      <c r="O22" s="91">
        <v>0</v>
      </c>
      <c r="P22" s="91" t="str">
        <f t="shared" si="20"/>
        <v>Cooperancia</v>
      </c>
      <c r="R22" s="91" t="str">
        <f t="shared" si="48"/>
        <v>'inversor.ape12@gmail.com',</v>
      </c>
      <c r="S22" s="91" t="str">
        <f t="shared" si="49"/>
        <v>'inversor',</v>
      </c>
      <c r="T22" s="91" t="str">
        <f t="shared" si="50"/>
        <v>'ape12',</v>
      </c>
      <c r="U22" s="91" t="str">
        <f t="shared" si="51"/>
        <v>'inversor.ape12@gmail.com',</v>
      </c>
      <c r="V22" s="91" t="str">
        <f t="shared" si="52"/>
        <v>1,</v>
      </c>
      <c r="W22" s="91" t="str">
        <f t="shared" si="53"/>
        <v>'AA5SmV8UY7mswFO6Hg+QCyXzsUmZgSdUl7CmzSWkaxl8U0Eha7Ef6ANwEot5lfHq9A==',</v>
      </c>
      <c r="X22" s="91" t="str">
        <f t="shared" si="54"/>
        <v>'332ef5e7-c8ef-41d7-9b9f-9e21352c3c5b',</v>
      </c>
      <c r="Y22" s="91" t="str">
        <f t="shared" si="55"/>
        <v>null,</v>
      </c>
      <c r="Z22" s="91" t="str">
        <f t="shared" si="56"/>
        <v>0,</v>
      </c>
      <c r="AA22" s="91" t="str">
        <f t="shared" si="57"/>
        <v>0,</v>
      </c>
      <c r="AB22" s="91" t="str">
        <f t="shared" si="58"/>
        <v>'2015-10-16 01:26:11.000',</v>
      </c>
      <c r="AC22" s="91" t="str">
        <f t="shared" si="59"/>
        <v>0,</v>
      </c>
      <c r="AD22" s="91" t="str">
        <f t="shared" si="60"/>
        <v>0,</v>
      </c>
      <c r="AE22" s="91" t="str">
        <f t="shared" si="61"/>
        <v>'Cooperancia'</v>
      </c>
      <c r="AF22" s="91" t="str">
        <f t="shared" si="62"/>
        <v>INSERT INTO SegUser (UserName, FirstName, LastName, Email, EmailConfirmed, PasswordHash, SecurityStamp, PhoneNumber, PhoneNumberConfirmed, TwoFactorEnabled, LockoutEndDateUtc, LockoutEnabled, AccessFailedCount, Application ) VALUES ('inversor.ape12@gmail.com','inversor','ape12','inversor.ape12@gmail.com',1,'AA5SmV8UY7mswFO6Hg+QCyXzsUmZgSdUl7CmzSWkaxl8U0Eha7Ef6ANwEot5lfHq9A==','332ef5e7-c8ef-41d7-9b9f-9e21352c3c5b',null,0,0,'2015-10-16 01:26:11.000',0,0,'Cooperancia')</v>
      </c>
    </row>
    <row r="23" spans="1:32" x14ac:dyDescent="0.25">
      <c r="A23" s="90" t="s">
        <v>269</v>
      </c>
      <c r="B23" s="90" t="s">
        <v>37</v>
      </c>
      <c r="C23" s="90" t="str">
        <f t="shared" si="2"/>
        <v>inversor.ape13@gmail.com</v>
      </c>
      <c r="D23" s="90" t="s">
        <v>705</v>
      </c>
      <c r="E23" s="90" t="s">
        <v>745</v>
      </c>
      <c r="F23" s="90" t="str">
        <f t="shared" si="36"/>
        <v>inversor.ape13@gmail.com</v>
      </c>
      <c r="G23" s="91">
        <v>1</v>
      </c>
      <c r="H23" s="92" t="s">
        <v>703</v>
      </c>
      <c r="I23" s="92" t="s">
        <v>702</v>
      </c>
      <c r="J23" s="91" t="s">
        <v>57</v>
      </c>
      <c r="K23" s="91">
        <v>0</v>
      </c>
      <c r="L23" s="91">
        <v>0</v>
      </c>
      <c r="M23" s="92" t="s">
        <v>704</v>
      </c>
      <c r="N23" s="91">
        <v>0</v>
      </c>
      <c r="O23" s="91">
        <v>0</v>
      </c>
      <c r="P23" s="91" t="str">
        <f t="shared" si="20"/>
        <v>Cooperancia</v>
      </c>
      <c r="R23" s="91" t="str">
        <f t="shared" si="48"/>
        <v>'inversor.ape13@gmail.com',</v>
      </c>
      <c r="S23" s="91" t="str">
        <f t="shared" si="49"/>
        <v>'inversor',</v>
      </c>
      <c r="T23" s="91" t="str">
        <f t="shared" si="50"/>
        <v>'ape13',</v>
      </c>
      <c r="U23" s="91" t="str">
        <f t="shared" si="51"/>
        <v>'inversor.ape13@gmail.com',</v>
      </c>
      <c r="V23" s="91" t="str">
        <f t="shared" si="52"/>
        <v>1,</v>
      </c>
      <c r="W23" s="91" t="str">
        <f t="shared" si="53"/>
        <v>'AA5SmV8UY7mswFO6Hg+QCyXzsUmZgSdUl7CmzSWkaxl8U0Eha7Ef6ANwEot5lfHq9A==',</v>
      </c>
      <c r="X23" s="91" t="str">
        <f t="shared" si="54"/>
        <v>'332ef5e7-c8ef-41d7-9b9f-9e21352c3c5b',</v>
      </c>
      <c r="Y23" s="91" t="str">
        <f t="shared" si="55"/>
        <v>null,</v>
      </c>
      <c r="Z23" s="91" t="str">
        <f t="shared" si="56"/>
        <v>0,</v>
      </c>
      <c r="AA23" s="91" t="str">
        <f t="shared" si="57"/>
        <v>0,</v>
      </c>
      <c r="AB23" s="91" t="str">
        <f t="shared" si="58"/>
        <v>'2015-10-16 01:26:11.000',</v>
      </c>
      <c r="AC23" s="91" t="str">
        <f t="shared" si="59"/>
        <v>0,</v>
      </c>
      <c r="AD23" s="91" t="str">
        <f t="shared" si="60"/>
        <v>0,</v>
      </c>
      <c r="AE23" s="91" t="str">
        <f t="shared" si="61"/>
        <v>'Cooperancia'</v>
      </c>
      <c r="AF23" s="91" t="str">
        <f t="shared" si="62"/>
        <v>INSERT INTO SegUser (UserName, FirstName, LastName, Email, EmailConfirmed, PasswordHash, SecurityStamp, PhoneNumber, PhoneNumberConfirmed, TwoFactorEnabled, LockoutEndDateUtc, LockoutEnabled, AccessFailedCount, Application ) VALUES ('inversor.ape13@gmail.com','inversor','ape13','inversor.ape13@gmail.com',1,'AA5SmV8UY7mswFO6Hg+QCyXzsUmZgSdUl7CmzSWkaxl8U0Eha7Ef6ANwEot5lfHq9A==','332ef5e7-c8ef-41d7-9b9f-9e21352c3c5b',null,0,0,'2015-10-16 01:26:11.000',0,0,'Cooperancia')</v>
      </c>
    </row>
    <row r="24" spans="1:32" x14ac:dyDescent="0.25">
      <c r="A24" s="90" t="s">
        <v>269</v>
      </c>
      <c r="B24" s="90" t="s">
        <v>37</v>
      </c>
      <c r="C24" s="90" t="str">
        <f t="shared" si="2"/>
        <v>inversor.ape14@gmail.com</v>
      </c>
      <c r="D24" s="90" t="s">
        <v>705</v>
      </c>
      <c r="E24" s="90" t="s">
        <v>746</v>
      </c>
      <c r="F24" s="90" t="str">
        <f t="shared" si="36"/>
        <v>inversor.ape14@gmail.com</v>
      </c>
      <c r="G24" s="91">
        <v>1</v>
      </c>
      <c r="H24" s="92" t="s">
        <v>703</v>
      </c>
      <c r="I24" s="92" t="s">
        <v>702</v>
      </c>
      <c r="J24" s="91" t="s">
        <v>57</v>
      </c>
      <c r="K24" s="91">
        <v>0</v>
      </c>
      <c r="L24" s="91">
        <v>0</v>
      </c>
      <c r="M24" s="92" t="s">
        <v>704</v>
      </c>
      <c r="N24" s="91">
        <v>0</v>
      </c>
      <c r="O24" s="91">
        <v>0</v>
      </c>
      <c r="P24" s="91" t="str">
        <f t="shared" si="20"/>
        <v>Cooperancia</v>
      </c>
      <c r="R24" s="91" t="str">
        <f t="shared" si="48"/>
        <v>'inversor.ape14@gmail.com',</v>
      </c>
      <c r="S24" s="91" t="str">
        <f t="shared" si="49"/>
        <v>'inversor',</v>
      </c>
      <c r="T24" s="91" t="str">
        <f t="shared" si="50"/>
        <v>'ape14',</v>
      </c>
      <c r="U24" s="91" t="str">
        <f t="shared" si="51"/>
        <v>'inversor.ape14@gmail.com',</v>
      </c>
      <c r="V24" s="91" t="str">
        <f t="shared" si="52"/>
        <v>1,</v>
      </c>
      <c r="W24" s="91" t="str">
        <f t="shared" si="53"/>
        <v>'AA5SmV8UY7mswFO6Hg+QCyXzsUmZgSdUl7CmzSWkaxl8U0Eha7Ef6ANwEot5lfHq9A==',</v>
      </c>
      <c r="X24" s="91" t="str">
        <f t="shared" si="54"/>
        <v>'332ef5e7-c8ef-41d7-9b9f-9e21352c3c5b',</v>
      </c>
      <c r="Y24" s="91" t="str">
        <f t="shared" si="55"/>
        <v>null,</v>
      </c>
      <c r="Z24" s="91" t="str">
        <f t="shared" si="56"/>
        <v>0,</v>
      </c>
      <c r="AA24" s="91" t="str">
        <f t="shared" si="57"/>
        <v>0,</v>
      </c>
      <c r="AB24" s="91" t="str">
        <f t="shared" si="58"/>
        <v>'2015-10-16 01:26:11.000',</v>
      </c>
      <c r="AC24" s="91" t="str">
        <f t="shared" si="59"/>
        <v>0,</v>
      </c>
      <c r="AD24" s="91" t="str">
        <f t="shared" si="60"/>
        <v>0,</v>
      </c>
      <c r="AE24" s="91" t="str">
        <f t="shared" si="61"/>
        <v>'Cooperancia'</v>
      </c>
      <c r="AF24" s="91" t="str">
        <f t="shared" si="62"/>
        <v>INSERT INTO SegUser (UserName, FirstName, LastName, Email, EmailConfirmed, PasswordHash, SecurityStamp, PhoneNumber, PhoneNumberConfirmed, TwoFactorEnabled, LockoutEndDateUtc, LockoutEnabled, AccessFailedCount, Application ) VALUES ('inversor.ape14@gmail.com','inversor','ape14','inversor.ape14@gmail.com',1,'AA5SmV8UY7mswFO6Hg+QCyXzsUmZgSdUl7CmzSWkaxl8U0Eha7Ef6ANwEot5lfHq9A==','332ef5e7-c8ef-41d7-9b9f-9e21352c3c5b',null,0,0,'2015-10-16 01:26:11.000',0,0,'Cooperancia')</v>
      </c>
    </row>
    <row r="25" spans="1:32" x14ac:dyDescent="0.25">
      <c r="A25" s="90" t="s">
        <v>269</v>
      </c>
      <c r="B25" s="90" t="s">
        <v>37</v>
      </c>
      <c r="C25" s="90" t="str">
        <f t="shared" si="2"/>
        <v>inversor.ape15@gmail.com</v>
      </c>
      <c r="D25" s="90" t="s">
        <v>705</v>
      </c>
      <c r="E25" s="90" t="s">
        <v>747</v>
      </c>
      <c r="F25" s="90" t="str">
        <f t="shared" si="36"/>
        <v>inversor.ape15@gmail.com</v>
      </c>
      <c r="G25" s="91">
        <v>1</v>
      </c>
      <c r="H25" s="92" t="s">
        <v>703</v>
      </c>
      <c r="I25" s="92" t="s">
        <v>702</v>
      </c>
      <c r="J25" s="91" t="s">
        <v>57</v>
      </c>
      <c r="K25" s="91">
        <v>0</v>
      </c>
      <c r="L25" s="91">
        <v>0</v>
      </c>
      <c r="M25" s="92" t="s">
        <v>704</v>
      </c>
      <c r="N25" s="91">
        <v>0</v>
      </c>
      <c r="O25" s="91">
        <v>0</v>
      </c>
      <c r="P25" s="91" t="str">
        <f t="shared" si="20"/>
        <v>Cooperancia</v>
      </c>
      <c r="R25" s="91" t="str">
        <f t="shared" si="48"/>
        <v>'inversor.ape15@gmail.com',</v>
      </c>
      <c r="S25" s="91" t="str">
        <f t="shared" si="49"/>
        <v>'inversor',</v>
      </c>
      <c r="T25" s="91" t="str">
        <f t="shared" si="50"/>
        <v>'ape15',</v>
      </c>
      <c r="U25" s="91" t="str">
        <f t="shared" si="51"/>
        <v>'inversor.ape15@gmail.com',</v>
      </c>
      <c r="V25" s="91" t="str">
        <f t="shared" si="52"/>
        <v>1,</v>
      </c>
      <c r="W25" s="91" t="str">
        <f t="shared" si="53"/>
        <v>'AA5SmV8UY7mswFO6Hg+QCyXzsUmZgSdUl7CmzSWkaxl8U0Eha7Ef6ANwEot5lfHq9A==',</v>
      </c>
      <c r="X25" s="91" t="str">
        <f t="shared" si="54"/>
        <v>'332ef5e7-c8ef-41d7-9b9f-9e21352c3c5b',</v>
      </c>
      <c r="Y25" s="91" t="str">
        <f t="shared" si="55"/>
        <v>null,</v>
      </c>
      <c r="Z25" s="91" t="str">
        <f t="shared" si="56"/>
        <v>0,</v>
      </c>
      <c r="AA25" s="91" t="str">
        <f t="shared" si="57"/>
        <v>0,</v>
      </c>
      <c r="AB25" s="91" t="str">
        <f t="shared" si="58"/>
        <v>'2015-10-16 01:26:11.000',</v>
      </c>
      <c r="AC25" s="91" t="str">
        <f t="shared" si="59"/>
        <v>0,</v>
      </c>
      <c r="AD25" s="91" t="str">
        <f t="shared" si="60"/>
        <v>0,</v>
      </c>
      <c r="AE25" s="91" t="str">
        <f t="shared" si="61"/>
        <v>'Cooperancia'</v>
      </c>
      <c r="AF25" s="91" t="str">
        <f t="shared" si="62"/>
        <v>INSERT INTO SegUser (UserName, FirstName, LastName, Email, EmailConfirmed, PasswordHash, SecurityStamp, PhoneNumber, PhoneNumberConfirmed, TwoFactorEnabled, LockoutEndDateUtc, LockoutEnabled, AccessFailedCount, Application ) VALUES ('inversor.ape15@gmail.com','inversor','ape15','inversor.ape15@gmail.com',1,'AA5SmV8UY7mswFO6Hg+QCyXzsUmZgSdUl7CmzSWkaxl8U0Eha7Ef6ANwEot5lfHq9A==','332ef5e7-c8ef-41d7-9b9f-9e21352c3c5b',null,0,0,'2015-10-16 01:26:11.000',0,0,'Cooperancia')</v>
      </c>
    </row>
    <row r="26" spans="1:32" x14ac:dyDescent="0.25">
      <c r="A26" s="90" t="s">
        <v>269</v>
      </c>
      <c r="B26" s="90" t="s">
        <v>37</v>
      </c>
      <c r="C26" s="90" t="str">
        <f t="shared" si="2"/>
        <v>inversor.ape16@gmail.com</v>
      </c>
      <c r="D26" s="90" t="s">
        <v>705</v>
      </c>
      <c r="E26" s="90" t="s">
        <v>748</v>
      </c>
      <c r="F26" s="90" t="str">
        <f t="shared" si="36"/>
        <v>inversor.ape16@gmail.com</v>
      </c>
      <c r="G26" s="91">
        <v>1</v>
      </c>
      <c r="H26" s="92" t="s">
        <v>703</v>
      </c>
      <c r="I26" s="92" t="s">
        <v>702</v>
      </c>
      <c r="J26" s="91" t="s">
        <v>57</v>
      </c>
      <c r="K26" s="91">
        <v>0</v>
      </c>
      <c r="L26" s="91">
        <v>0</v>
      </c>
      <c r="M26" s="92" t="s">
        <v>704</v>
      </c>
      <c r="N26" s="91">
        <v>0</v>
      </c>
      <c r="O26" s="91">
        <v>0</v>
      </c>
      <c r="P26" s="91" t="str">
        <f t="shared" si="20"/>
        <v>Cooperancia</v>
      </c>
      <c r="R26" s="91" t="str">
        <f t="shared" si="48"/>
        <v>'inversor.ape16@gmail.com',</v>
      </c>
      <c r="S26" s="91" t="str">
        <f t="shared" si="49"/>
        <v>'inversor',</v>
      </c>
      <c r="T26" s="91" t="str">
        <f t="shared" si="50"/>
        <v>'ape16',</v>
      </c>
      <c r="U26" s="91" t="str">
        <f t="shared" si="51"/>
        <v>'inversor.ape16@gmail.com',</v>
      </c>
      <c r="V26" s="91" t="str">
        <f t="shared" si="52"/>
        <v>1,</v>
      </c>
      <c r="W26" s="91" t="str">
        <f t="shared" si="53"/>
        <v>'AA5SmV8UY7mswFO6Hg+QCyXzsUmZgSdUl7CmzSWkaxl8U0Eha7Ef6ANwEot5lfHq9A==',</v>
      </c>
      <c r="X26" s="91" t="str">
        <f t="shared" si="54"/>
        <v>'332ef5e7-c8ef-41d7-9b9f-9e21352c3c5b',</v>
      </c>
      <c r="Y26" s="91" t="str">
        <f t="shared" si="55"/>
        <v>null,</v>
      </c>
      <c r="Z26" s="91" t="str">
        <f t="shared" si="56"/>
        <v>0,</v>
      </c>
      <c r="AA26" s="91" t="str">
        <f t="shared" si="57"/>
        <v>0,</v>
      </c>
      <c r="AB26" s="91" t="str">
        <f t="shared" si="58"/>
        <v>'2015-10-16 01:26:11.000',</v>
      </c>
      <c r="AC26" s="91" t="str">
        <f t="shared" si="59"/>
        <v>0,</v>
      </c>
      <c r="AD26" s="91" t="str">
        <f t="shared" si="60"/>
        <v>0,</v>
      </c>
      <c r="AE26" s="91" t="str">
        <f t="shared" si="61"/>
        <v>'Cooperancia'</v>
      </c>
      <c r="AF26" s="91" t="str">
        <f t="shared" si="62"/>
        <v>INSERT INTO SegUser (UserName, FirstName, LastName, Email, EmailConfirmed, PasswordHash, SecurityStamp, PhoneNumber, PhoneNumberConfirmed, TwoFactorEnabled, LockoutEndDateUtc, LockoutEnabled, AccessFailedCount, Application ) VALUES ('inversor.ape16@gmail.com','inversor','ape16','inversor.ape16@gmail.com',1,'AA5SmV8UY7mswFO6Hg+QCyXzsUmZgSdUl7CmzSWkaxl8U0Eha7Ef6ANwEot5lfHq9A==','332ef5e7-c8ef-41d7-9b9f-9e21352c3c5b',null,0,0,'2015-10-16 01:26:11.000',0,0,'Cooperancia')</v>
      </c>
    </row>
  </sheetData>
  <dataConsolidate/>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7"/>
  <sheetViews>
    <sheetView topLeftCell="E1" zoomScaleNormal="100" workbookViewId="0">
      <selection activeCell="M2" sqref="M2"/>
    </sheetView>
  </sheetViews>
  <sheetFormatPr defaultRowHeight="15" x14ac:dyDescent="0.25"/>
  <cols>
    <col min="2" max="2" width="12.7109375" customWidth="1"/>
    <col min="4" max="4" width="15.140625" customWidth="1"/>
    <col min="6" max="6" width="10" bestFit="1" customWidth="1"/>
    <col min="7" max="7" width="25.85546875" customWidth="1"/>
    <col min="8" max="8" width="20" customWidth="1"/>
    <col min="11" max="12" width="22" bestFit="1" customWidth="1"/>
    <col min="13" max="13" width="13" customWidth="1"/>
  </cols>
  <sheetData>
    <row r="1" spans="1:14" x14ac:dyDescent="0.25">
      <c r="B1" t="s">
        <v>574</v>
      </c>
      <c r="C1" t="s">
        <v>716</v>
      </c>
      <c r="D1" t="s">
        <v>717</v>
      </c>
      <c r="E1" t="s">
        <v>718</v>
      </c>
      <c r="F1" t="s">
        <v>719</v>
      </c>
      <c r="G1" t="s">
        <v>259</v>
      </c>
      <c r="H1" t="s">
        <v>720</v>
      </c>
      <c r="I1" t="s">
        <v>721</v>
      </c>
      <c r="J1" t="s">
        <v>451</v>
      </c>
      <c r="K1" t="s">
        <v>722</v>
      </c>
      <c r="L1" t="s">
        <v>723</v>
      </c>
    </row>
    <row r="2" spans="1:14" x14ac:dyDescent="0.25">
      <c r="A2" t="s">
        <v>715</v>
      </c>
      <c r="B2" s="90" t="s">
        <v>756</v>
      </c>
      <c r="C2" s="90" t="s">
        <v>706</v>
      </c>
      <c r="D2">
        <v>20280826279</v>
      </c>
      <c r="E2">
        <v>1</v>
      </c>
      <c r="F2">
        <v>213123455</v>
      </c>
      <c r="G2" t="s">
        <v>724</v>
      </c>
      <c r="H2">
        <v>1</v>
      </c>
      <c r="I2">
        <v>47</v>
      </c>
      <c r="J2">
        <v>1</v>
      </c>
      <c r="K2" s="92" t="s">
        <v>733</v>
      </c>
      <c r="L2" s="92" t="s">
        <v>733</v>
      </c>
      <c r="M2" t="str">
        <f>A2&amp;"'"&amp;B2&amp;"', '"&amp;C2&amp;"', '"&amp;D2&amp;"', "&amp;E2&amp;", '"&amp;F2&amp;"', '"&amp;G2&amp;"', "&amp;H2&amp;", "&amp;I2&amp;", "&amp;J2&amp;", '"&amp;K2&amp;"','"&amp;L2&amp;"')"</f>
        <v>INSERT INTO [dbo].[InversorVisitante] ([Nombre],[Apellido],[CUITCUIL],[GeneroId],[Telefono],[Email],[AceptaCondiciones],[EstadoId],[Activo],[FechaAlta],[FechaModificacion]) VALUES ('inversor1', 'ape01', '20280826279', 1, '213123455', 'inversor.ape01@gmail.com', 1, 47, 1, '2015-10-16 01:53:11.000','2015-10-16 01:53:11.000')</v>
      </c>
      <c r="N2" s="91"/>
    </row>
    <row r="3" spans="1:14" x14ac:dyDescent="0.25">
      <c r="A3" t="s">
        <v>715</v>
      </c>
      <c r="B3" s="90" t="s">
        <v>757</v>
      </c>
      <c r="C3" s="90" t="s">
        <v>707</v>
      </c>
      <c r="D3">
        <v>20280826288</v>
      </c>
      <c r="E3">
        <v>1</v>
      </c>
      <c r="F3">
        <v>213123455</v>
      </c>
      <c r="G3" t="s">
        <v>725</v>
      </c>
      <c r="H3">
        <v>1</v>
      </c>
      <c r="I3">
        <v>47</v>
      </c>
      <c r="J3">
        <v>1</v>
      </c>
      <c r="K3" s="92" t="s">
        <v>734</v>
      </c>
      <c r="L3" s="92" t="s">
        <v>734</v>
      </c>
      <c r="M3" t="str">
        <f t="shared" ref="M3:M17" si="0">A3&amp;"'"&amp;B3&amp;"', '"&amp;C3&amp;"', '"&amp;D3&amp;"', "&amp;E3&amp;", '"&amp;F3&amp;"', '"&amp;G3&amp;"', "&amp;H3&amp;", "&amp;I3&amp;", "&amp;J3&amp;", '"&amp;K3&amp;"','"&amp;L3&amp;"')"</f>
        <v>INSERT INTO [dbo].[InversorVisitante] ([Nombre],[Apellido],[CUITCUIL],[GeneroId],[Telefono],[Email],[AceptaCondiciones],[EstadoId],[Activo],[FechaAlta],[FechaModificacion]) VALUES ('inversor2', 'ape02', '20280826288', 1, '213123455', 'inversor.ape02@gmail.com', 1, 47, 1, '2015-10-16 01:53:11.001','2015-10-16 01:53:11.001')</v>
      </c>
    </row>
    <row r="4" spans="1:14" x14ac:dyDescent="0.25">
      <c r="A4" t="s">
        <v>715</v>
      </c>
      <c r="B4" s="90" t="s">
        <v>758</v>
      </c>
      <c r="C4" s="90" t="s">
        <v>708</v>
      </c>
      <c r="D4">
        <v>20280826297</v>
      </c>
      <c r="E4">
        <v>2</v>
      </c>
      <c r="F4">
        <v>213123455</v>
      </c>
      <c r="G4" t="s">
        <v>726</v>
      </c>
      <c r="H4">
        <v>1</v>
      </c>
      <c r="I4">
        <v>47</v>
      </c>
      <c r="J4">
        <v>1</v>
      </c>
      <c r="K4" s="92" t="s">
        <v>735</v>
      </c>
      <c r="L4" s="92" t="s">
        <v>735</v>
      </c>
      <c r="M4" t="str">
        <f t="shared" si="0"/>
        <v>INSERT INTO [dbo].[InversorVisitante] ([Nombre],[Apellido],[CUITCUIL],[GeneroId],[Telefono],[Email],[AceptaCondiciones],[EstadoId],[Activo],[FechaAlta],[FechaModificacion]) VALUES ('inversor3', 'ape03', '20280826297', 2, '213123455', 'inversor.ape03@gmail.com', 1, 47, 1, '2015-10-16 01:53:11.002','2015-10-16 01:53:11.002')</v>
      </c>
    </row>
    <row r="5" spans="1:14" x14ac:dyDescent="0.25">
      <c r="A5" t="s">
        <v>715</v>
      </c>
      <c r="B5" s="90" t="s">
        <v>759</v>
      </c>
      <c r="C5" s="90" t="s">
        <v>709</v>
      </c>
      <c r="D5">
        <v>20280826306</v>
      </c>
      <c r="E5">
        <v>2</v>
      </c>
      <c r="F5">
        <v>213123455</v>
      </c>
      <c r="G5" t="s">
        <v>727</v>
      </c>
      <c r="H5">
        <v>1</v>
      </c>
      <c r="I5">
        <v>47</v>
      </c>
      <c r="J5">
        <v>1</v>
      </c>
      <c r="K5" s="92" t="s">
        <v>736</v>
      </c>
      <c r="L5" s="92" t="s">
        <v>736</v>
      </c>
      <c r="M5" t="str">
        <f t="shared" si="0"/>
        <v>INSERT INTO [dbo].[InversorVisitante] ([Nombre],[Apellido],[CUITCUIL],[GeneroId],[Telefono],[Email],[AceptaCondiciones],[EstadoId],[Activo],[FechaAlta],[FechaModificacion]) VALUES ('inversor4', 'ape04', '20280826306', 2, '213123455', 'inversor.ape04@gmail.com', 1, 47, 1, '2015-10-16 01:53:11.003','2015-10-16 01:53:11.003')</v>
      </c>
    </row>
    <row r="6" spans="1:14" x14ac:dyDescent="0.25">
      <c r="A6" t="s">
        <v>715</v>
      </c>
      <c r="B6" s="90" t="s">
        <v>760</v>
      </c>
      <c r="C6" s="90" t="s">
        <v>710</v>
      </c>
      <c r="D6">
        <v>20280826315</v>
      </c>
      <c r="E6">
        <v>1</v>
      </c>
      <c r="F6">
        <v>213123455</v>
      </c>
      <c r="G6" t="s">
        <v>728</v>
      </c>
      <c r="H6">
        <v>1</v>
      </c>
      <c r="I6">
        <v>47</v>
      </c>
      <c r="J6">
        <v>1</v>
      </c>
      <c r="K6" s="92" t="s">
        <v>737</v>
      </c>
      <c r="L6" s="92" t="s">
        <v>737</v>
      </c>
      <c r="M6" t="str">
        <f t="shared" si="0"/>
        <v>INSERT INTO [dbo].[InversorVisitante] ([Nombre],[Apellido],[CUITCUIL],[GeneroId],[Telefono],[Email],[AceptaCondiciones],[EstadoId],[Activo],[FechaAlta],[FechaModificacion]) VALUES ('inversor5', 'ape05', '20280826315', 1, '213123455', 'inversor.ape05@gmail.com', 1, 47, 1, '2015-10-16 01:53:11.004','2015-10-16 01:53:11.004')</v>
      </c>
    </row>
    <row r="7" spans="1:14" x14ac:dyDescent="0.25">
      <c r="A7" t="s">
        <v>715</v>
      </c>
      <c r="B7" s="90" t="s">
        <v>761</v>
      </c>
      <c r="C7" s="90" t="s">
        <v>711</v>
      </c>
      <c r="D7">
        <v>20280826324</v>
      </c>
      <c r="E7">
        <v>1</v>
      </c>
      <c r="F7">
        <v>213123455</v>
      </c>
      <c r="G7" t="s">
        <v>729</v>
      </c>
      <c r="H7">
        <v>1</v>
      </c>
      <c r="I7">
        <v>47</v>
      </c>
      <c r="J7">
        <v>1</v>
      </c>
      <c r="K7" s="92" t="s">
        <v>738</v>
      </c>
      <c r="L7" s="92" t="s">
        <v>738</v>
      </c>
      <c r="M7" t="str">
        <f t="shared" si="0"/>
        <v>INSERT INTO [dbo].[InversorVisitante] ([Nombre],[Apellido],[CUITCUIL],[GeneroId],[Telefono],[Email],[AceptaCondiciones],[EstadoId],[Activo],[FechaAlta],[FechaModificacion]) VALUES ('inversor6', 'ape06', '20280826324', 1, '213123455', 'inversor.ape06@gmail.com', 1, 47, 1, '2015-10-16 01:53:11.005','2015-10-16 01:53:11.005')</v>
      </c>
    </row>
    <row r="8" spans="1:14" x14ac:dyDescent="0.25">
      <c r="A8" t="s">
        <v>715</v>
      </c>
      <c r="B8" s="90" t="s">
        <v>762</v>
      </c>
      <c r="C8" s="90" t="s">
        <v>712</v>
      </c>
      <c r="D8">
        <v>20280826333</v>
      </c>
      <c r="E8">
        <v>1</v>
      </c>
      <c r="F8">
        <v>213123455</v>
      </c>
      <c r="G8" t="s">
        <v>730</v>
      </c>
      <c r="H8">
        <v>1</v>
      </c>
      <c r="I8">
        <v>47</v>
      </c>
      <c r="J8">
        <v>1</v>
      </c>
      <c r="K8" s="92" t="s">
        <v>739</v>
      </c>
      <c r="L8" s="92" t="s">
        <v>739</v>
      </c>
      <c r="M8" t="str">
        <f t="shared" si="0"/>
        <v>INSERT INTO [dbo].[InversorVisitante] ([Nombre],[Apellido],[CUITCUIL],[GeneroId],[Telefono],[Email],[AceptaCondiciones],[EstadoId],[Activo],[FechaAlta],[FechaModificacion]) VALUES ('inversor7', 'ape07', '20280826333', 1, '213123455', 'inversor.ape07@gmail.com', 1, 47, 1, '2015-10-16 01:53:11.006','2015-10-16 01:53:11.006')</v>
      </c>
    </row>
    <row r="9" spans="1:14" x14ac:dyDescent="0.25">
      <c r="A9" t="s">
        <v>715</v>
      </c>
      <c r="B9" s="90" t="s">
        <v>763</v>
      </c>
      <c r="C9" s="90" t="s">
        <v>713</v>
      </c>
      <c r="D9">
        <v>20280826342</v>
      </c>
      <c r="E9">
        <v>1</v>
      </c>
      <c r="F9">
        <v>213123455</v>
      </c>
      <c r="G9" t="s">
        <v>731</v>
      </c>
      <c r="H9">
        <v>1</v>
      </c>
      <c r="I9">
        <v>47</v>
      </c>
      <c r="J9">
        <v>1</v>
      </c>
      <c r="K9" s="92" t="s">
        <v>740</v>
      </c>
      <c r="L9" s="92" t="s">
        <v>740</v>
      </c>
      <c r="M9" t="str">
        <f t="shared" si="0"/>
        <v>INSERT INTO [dbo].[InversorVisitante] ([Nombre],[Apellido],[CUITCUIL],[GeneroId],[Telefono],[Email],[AceptaCondiciones],[EstadoId],[Activo],[FechaAlta],[FechaModificacion]) VALUES ('inversor8', 'ape08', '20280826342', 1, '213123455', 'inversor.ape08@gmail.com', 1, 47, 1, '2015-10-16 01:53:11.007','2015-10-16 01:53:11.007')</v>
      </c>
    </row>
    <row r="10" spans="1:14" x14ac:dyDescent="0.25">
      <c r="A10" t="s">
        <v>715</v>
      </c>
      <c r="B10" s="90" t="s">
        <v>764</v>
      </c>
      <c r="C10" s="90" t="s">
        <v>714</v>
      </c>
      <c r="D10">
        <v>20280826351</v>
      </c>
      <c r="E10">
        <v>1</v>
      </c>
      <c r="F10">
        <v>213123455</v>
      </c>
      <c r="G10" t="s">
        <v>732</v>
      </c>
      <c r="H10">
        <v>1</v>
      </c>
      <c r="I10">
        <v>47</v>
      </c>
      <c r="J10">
        <v>1</v>
      </c>
      <c r="K10" s="92" t="s">
        <v>741</v>
      </c>
      <c r="L10" s="92" t="s">
        <v>741</v>
      </c>
      <c r="M10" t="str">
        <f t="shared" si="0"/>
        <v>INSERT INTO [dbo].[InversorVisitante] ([Nombre],[Apellido],[CUITCUIL],[GeneroId],[Telefono],[Email],[AceptaCondiciones],[EstadoId],[Activo],[FechaAlta],[FechaModificacion]) VALUES ('inversor9', 'ape09', '20280826351', 1, '213123455', 'inversor.ape09@gmail.com', 1, 47, 1, '2015-10-16 01:53:11.008','2015-10-16 01:53:11.008')</v>
      </c>
    </row>
    <row r="11" spans="1:14" x14ac:dyDescent="0.25">
      <c r="A11" t="s">
        <v>715</v>
      </c>
      <c r="B11" s="90" t="s">
        <v>765</v>
      </c>
      <c r="C11" s="90" t="s">
        <v>742</v>
      </c>
      <c r="D11">
        <v>20280826360</v>
      </c>
      <c r="E11">
        <v>1</v>
      </c>
      <c r="F11">
        <v>213123455</v>
      </c>
      <c r="G11" t="s">
        <v>749</v>
      </c>
      <c r="H11">
        <v>1</v>
      </c>
      <c r="I11">
        <v>47</v>
      </c>
      <c r="J11">
        <v>1</v>
      </c>
      <c r="K11" s="92" t="s">
        <v>772</v>
      </c>
      <c r="L11" s="92" t="s">
        <v>772</v>
      </c>
      <c r="M11" t="str">
        <f t="shared" si="0"/>
        <v>INSERT INTO [dbo].[InversorVisitante] ([Nombre],[Apellido],[CUITCUIL],[GeneroId],[Telefono],[Email],[AceptaCondiciones],[EstadoId],[Activo],[FechaAlta],[FechaModificacion]) VALUES ('inversor10', 'ape10', '20280826360', 1, '213123455', 'inversor.ape10@gmail.com', 1, 47, 1, '2015-10-16 01:53:11.009','2015-10-16 01:53:11.009')</v>
      </c>
    </row>
    <row r="12" spans="1:14" x14ac:dyDescent="0.25">
      <c r="A12" t="s">
        <v>715</v>
      </c>
      <c r="B12" s="90" t="s">
        <v>766</v>
      </c>
      <c r="C12" s="90" t="s">
        <v>743</v>
      </c>
      <c r="D12">
        <v>20280826369</v>
      </c>
      <c r="E12">
        <v>1</v>
      </c>
      <c r="F12">
        <v>213123455</v>
      </c>
      <c r="G12" t="s">
        <v>750</v>
      </c>
      <c r="H12">
        <v>1</v>
      </c>
      <c r="I12">
        <v>47</v>
      </c>
      <c r="J12">
        <v>1</v>
      </c>
      <c r="K12" s="92" t="s">
        <v>773</v>
      </c>
      <c r="L12" s="92" t="s">
        <v>773</v>
      </c>
      <c r="M12" t="str">
        <f t="shared" si="0"/>
        <v>INSERT INTO [dbo].[InversorVisitante] ([Nombre],[Apellido],[CUITCUIL],[GeneroId],[Telefono],[Email],[AceptaCondiciones],[EstadoId],[Activo],[FechaAlta],[FechaModificacion]) VALUES ('inversor11', 'ape11', '20280826369', 1, '213123455', 'inversor.ape11@gmail.com', 1, 47, 1, '2015-10-16 01:53:11.010','2015-10-16 01:53:11.010')</v>
      </c>
    </row>
    <row r="13" spans="1:14" x14ac:dyDescent="0.25">
      <c r="A13" t="s">
        <v>715</v>
      </c>
      <c r="B13" s="90" t="s">
        <v>767</v>
      </c>
      <c r="C13" s="90" t="s">
        <v>744</v>
      </c>
      <c r="D13">
        <v>20280826378</v>
      </c>
      <c r="E13">
        <v>1</v>
      </c>
      <c r="F13">
        <v>213123455</v>
      </c>
      <c r="G13" t="s">
        <v>751</v>
      </c>
      <c r="H13">
        <v>1</v>
      </c>
      <c r="I13">
        <v>47</v>
      </c>
      <c r="J13">
        <v>1</v>
      </c>
      <c r="K13" s="92" t="s">
        <v>774</v>
      </c>
      <c r="L13" s="92" t="s">
        <v>774</v>
      </c>
      <c r="M13" t="str">
        <f t="shared" si="0"/>
        <v>INSERT INTO [dbo].[InversorVisitante] ([Nombre],[Apellido],[CUITCUIL],[GeneroId],[Telefono],[Email],[AceptaCondiciones],[EstadoId],[Activo],[FechaAlta],[FechaModificacion]) VALUES ('inversor12', 'ape12', '20280826378', 1, '213123455', 'inversor.ape12@gmail.com', 1, 47, 1, '2015-10-16 01:53:11.011','2015-10-16 01:53:11.011')</v>
      </c>
    </row>
    <row r="14" spans="1:14" x14ac:dyDescent="0.25">
      <c r="A14" t="s">
        <v>715</v>
      </c>
      <c r="B14" s="90" t="s">
        <v>768</v>
      </c>
      <c r="C14" s="90" t="s">
        <v>745</v>
      </c>
      <c r="D14">
        <v>20280826387</v>
      </c>
      <c r="E14">
        <v>1</v>
      </c>
      <c r="F14">
        <v>213123455</v>
      </c>
      <c r="G14" t="s">
        <v>752</v>
      </c>
      <c r="H14">
        <v>1</v>
      </c>
      <c r="I14">
        <v>47</v>
      </c>
      <c r="J14">
        <v>1</v>
      </c>
      <c r="K14" s="92" t="s">
        <v>775</v>
      </c>
      <c r="L14" s="92" t="s">
        <v>775</v>
      </c>
      <c r="M14" t="str">
        <f t="shared" si="0"/>
        <v>INSERT INTO [dbo].[InversorVisitante] ([Nombre],[Apellido],[CUITCUIL],[GeneroId],[Telefono],[Email],[AceptaCondiciones],[EstadoId],[Activo],[FechaAlta],[FechaModificacion]) VALUES ('inversor13', 'ape13', '20280826387', 1, '213123455', 'inversor.ape13@gmail.com', 1, 47, 1, '2015-10-16 01:53:11.012','2015-10-16 01:53:11.012')</v>
      </c>
    </row>
    <row r="15" spans="1:14" x14ac:dyDescent="0.25">
      <c r="A15" t="s">
        <v>715</v>
      </c>
      <c r="B15" s="90" t="s">
        <v>769</v>
      </c>
      <c r="C15" s="90" t="s">
        <v>746</v>
      </c>
      <c r="D15">
        <v>20280826396</v>
      </c>
      <c r="E15">
        <v>1</v>
      </c>
      <c r="F15">
        <v>213123455</v>
      </c>
      <c r="G15" t="s">
        <v>753</v>
      </c>
      <c r="H15">
        <v>1</v>
      </c>
      <c r="I15">
        <v>47</v>
      </c>
      <c r="J15">
        <v>1</v>
      </c>
      <c r="K15" s="92" t="s">
        <v>776</v>
      </c>
      <c r="L15" s="92" t="s">
        <v>776</v>
      </c>
      <c r="M15" t="str">
        <f t="shared" si="0"/>
        <v>INSERT INTO [dbo].[InversorVisitante] ([Nombre],[Apellido],[CUITCUIL],[GeneroId],[Telefono],[Email],[AceptaCondiciones],[EstadoId],[Activo],[FechaAlta],[FechaModificacion]) VALUES ('inversor14', 'ape14', '20280826396', 1, '213123455', 'inversor.ape14@gmail.com', 1, 47, 1, '2015-10-16 01:53:11.013','2015-10-16 01:53:11.013')</v>
      </c>
    </row>
    <row r="16" spans="1:14" x14ac:dyDescent="0.25">
      <c r="A16" t="s">
        <v>715</v>
      </c>
      <c r="B16" s="90" t="s">
        <v>770</v>
      </c>
      <c r="C16" s="90" t="s">
        <v>747</v>
      </c>
      <c r="D16">
        <v>20280826405</v>
      </c>
      <c r="E16">
        <v>1</v>
      </c>
      <c r="F16">
        <v>213123455</v>
      </c>
      <c r="G16" t="s">
        <v>754</v>
      </c>
      <c r="H16">
        <v>1</v>
      </c>
      <c r="I16">
        <v>47</v>
      </c>
      <c r="J16">
        <v>1</v>
      </c>
      <c r="K16" s="92" t="s">
        <v>777</v>
      </c>
      <c r="L16" s="92" t="s">
        <v>777</v>
      </c>
      <c r="M16" t="str">
        <f t="shared" si="0"/>
        <v>INSERT INTO [dbo].[InversorVisitante] ([Nombre],[Apellido],[CUITCUIL],[GeneroId],[Telefono],[Email],[AceptaCondiciones],[EstadoId],[Activo],[FechaAlta],[FechaModificacion]) VALUES ('inversor15', 'ape15', '20280826405', 1, '213123455', 'inversor.ape15@gmail.com', 1, 47, 1, '2015-10-16 01:53:11.014','2015-10-16 01:53:11.014')</v>
      </c>
    </row>
    <row r="17" spans="1:13" x14ac:dyDescent="0.25">
      <c r="A17" t="s">
        <v>715</v>
      </c>
      <c r="B17" s="90" t="s">
        <v>771</v>
      </c>
      <c r="C17" s="90" t="s">
        <v>748</v>
      </c>
      <c r="D17">
        <v>20280826414</v>
      </c>
      <c r="E17">
        <v>1</v>
      </c>
      <c r="F17">
        <v>213123455</v>
      </c>
      <c r="G17" t="s">
        <v>755</v>
      </c>
      <c r="H17">
        <v>1</v>
      </c>
      <c r="I17">
        <v>47</v>
      </c>
      <c r="J17">
        <v>1</v>
      </c>
      <c r="K17" s="92" t="s">
        <v>778</v>
      </c>
      <c r="L17" s="92" t="s">
        <v>778</v>
      </c>
      <c r="M17" t="str">
        <f t="shared" si="0"/>
        <v>INSERT INTO [dbo].[InversorVisitante] ([Nombre],[Apellido],[CUITCUIL],[GeneroId],[Telefono],[Email],[AceptaCondiciones],[EstadoId],[Activo],[FechaAlta],[FechaModificacion]) VALUES ('inversor16', 'ape16', '20280826414', 1, '213123455', 'inversor.ape16@gmail.com', 1, 47, 1, '2015-10-16 01:53:11.015','2015-10-16 01:53:11.015')</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7"/>
  <sheetViews>
    <sheetView topLeftCell="D1" workbookViewId="0">
      <pane xSplit="20070" topLeftCell="Z1"/>
      <selection activeCell="H18" sqref="H18:I18"/>
      <selection pane="topRight" activeCell="Z25" sqref="Z25"/>
    </sheetView>
  </sheetViews>
  <sheetFormatPr defaultRowHeight="15" x14ac:dyDescent="0.25"/>
  <cols>
    <col min="2" max="2" width="19.7109375" bestFit="1" customWidth="1"/>
    <col min="3" max="3" width="9.7109375" bestFit="1" customWidth="1"/>
    <col min="4" max="4" width="10" bestFit="1" customWidth="1"/>
    <col min="5" max="5" width="18.5703125" bestFit="1" customWidth="1"/>
    <col min="6" max="6" width="16.140625" bestFit="1" customWidth="1"/>
    <col min="7" max="7" width="18.140625" bestFit="1" customWidth="1"/>
    <col min="8" max="8" width="7.28515625" bestFit="1" customWidth="1"/>
    <col min="9" max="9" width="10.7109375" bestFit="1" customWidth="1"/>
    <col min="10" max="10" width="19.140625" bestFit="1" customWidth="1"/>
    <col min="11" max="11" width="16.85546875" bestFit="1" customWidth="1"/>
    <col min="12" max="12" width="40.28515625" customWidth="1"/>
    <col min="13" max="13" width="14.140625" bestFit="1" customWidth="1"/>
    <col min="14" max="14" width="12.28515625" bestFit="1" customWidth="1"/>
    <col min="15" max="15" width="14" bestFit="1" customWidth="1"/>
    <col min="16" max="16" width="15.85546875" bestFit="1" customWidth="1"/>
    <col min="17" max="17" width="17.28515625" bestFit="1" customWidth="1"/>
    <col min="18" max="18" width="12.140625" customWidth="1"/>
    <col min="19" max="19" width="14.140625" customWidth="1"/>
    <col min="20" max="20" width="14" bestFit="1" customWidth="1"/>
    <col min="21" max="21" width="17" bestFit="1" customWidth="1"/>
    <col min="22" max="23" width="9.28515625" customWidth="1"/>
    <col min="24" max="24" width="15.85546875" customWidth="1"/>
    <col min="25" max="25" width="24.7109375" customWidth="1"/>
    <col min="26" max="26" width="9.28515625" customWidth="1"/>
    <col min="78" max="78" width="25" customWidth="1"/>
  </cols>
  <sheetData>
    <row r="1" spans="1:27" x14ac:dyDescent="0.25">
      <c r="B1" t="s">
        <v>779</v>
      </c>
      <c r="C1" t="s">
        <v>780</v>
      </c>
      <c r="D1" t="s">
        <v>781</v>
      </c>
      <c r="E1" t="s">
        <v>782</v>
      </c>
      <c r="F1" t="s">
        <v>783</v>
      </c>
      <c r="G1" t="s">
        <v>784</v>
      </c>
      <c r="H1" t="s">
        <v>785</v>
      </c>
      <c r="I1" t="s">
        <v>786</v>
      </c>
      <c r="J1" t="s">
        <v>787</v>
      </c>
      <c r="K1" t="s">
        <v>788</v>
      </c>
      <c r="L1" t="s">
        <v>789</v>
      </c>
      <c r="M1" t="s">
        <v>790</v>
      </c>
      <c r="N1" t="s">
        <v>791</v>
      </c>
      <c r="O1" t="s">
        <v>792</v>
      </c>
      <c r="P1" t="s">
        <v>793</v>
      </c>
      <c r="Q1" t="s">
        <v>794</v>
      </c>
      <c r="R1" t="s">
        <v>795</v>
      </c>
      <c r="S1" t="s">
        <v>796</v>
      </c>
      <c r="T1" t="s">
        <v>797</v>
      </c>
      <c r="U1" t="s">
        <v>798</v>
      </c>
      <c r="V1" t="s">
        <v>799</v>
      </c>
      <c r="W1" t="s">
        <v>800</v>
      </c>
      <c r="X1" t="s">
        <v>801</v>
      </c>
      <c r="Y1" t="s">
        <v>802</v>
      </c>
    </row>
    <row r="2" spans="1:27" x14ac:dyDescent="0.25">
      <c r="A2" t="s">
        <v>841</v>
      </c>
      <c r="B2">
        <v>17</v>
      </c>
      <c r="C2" t="s">
        <v>756</v>
      </c>
      <c r="D2" t="s">
        <v>706</v>
      </c>
      <c r="E2">
        <v>4</v>
      </c>
      <c r="F2">
        <v>20280826279</v>
      </c>
      <c r="G2" s="93" t="s">
        <v>842</v>
      </c>
      <c r="H2" t="s">
        <v>724</v>
      </c>
      <c r="I2">
        <v>1</v>
      </c>
      <c r="J2">
        <v>213123455</v>
      </c>
      <c r="K2">
        <v>1552435566</v>
      </c>
      <c r="L2" t="s">
        <v>803</v>
      </c>
      <c r="M2">
        <v>1650</v>
      </c>
      <c r="N2">
        <v>96</v>
      </c>
      <c r="O2">
        <v>9</v>
      </c>
      <c r="P2">
        <v>72</v>
      </c>
      <c r="Q2">
        <v>13</v>
      </c>
      <c r="R2">
        <v>35000</v>
      </c>
      <c r="S2" t="s">
        <v>819</v>
      </c>
      <c r="T2" t="s">
        <v>835</v>
      </c>
      <c r="U2">
        <v>46657000</v>
      </c>
      <c r="V2">
        <v>41</v>
      </c>
      <c r="W2">
        <v>1</v>
      </c>
      <c r="X2" s="92" t="s">
        <v>733</v>
      </c>
      <c r="Y2" s="92" t="s">
        <v>733</v>
      </c>
      <c r="AA2" t="str">
        <f>A2&amp;" "&amp;B2&amp;", '"&amp;C2&amp;"', '"&amp;D2&amp;"', "&amp;E2&amp;", "&amp;F2&amp;", '"&amp;G2&amp;"', '"&amp;H2&amp;"', "&amp;I2&amp;", '"&amp;J2&amp;"', '"&amp;K2&amp;"', '"&amp;L2&amp;"', '"&amp;M2&amp;"', "&amp;N2&amp;", "&amp;O2&amp;", "&amp;P2&amp;", "&amp;Q2&amp;", "&amp;R2&amp;", '"&amp;S2&amp;"', '"&amp;T2&amp;"', '"&amp;U2&amp;"', "&amp;V2&amp;", "&amp;W2&amp;", '"&amp;X2&amp;"', '"&amp;Y2&amp;"' )"</f>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( 17, 'inversor1', 'ape01', 4, 20280826279, '01/10/1975', 'inversor.ape01@gmail.com', 1, '213123455', '1552435566', 'Nombre Calle 1234, localidad 1', '1650', 96, 9, 72, 13, 35000, 'Empresa 1', 'Gerente', '46657000', 41, 1, '2015-10-16 01:53:11.000', '2015-10-16 01:53:11.000' )</v>
      </c>
    </row>
    <row r="3" spans="1:27" x14ac:dyDescent="0.25">
      <c r="A3" t="s">
        <v>841</v>
      </c>
      <c r="B3">
        <v>18</v>
      </c>
      <c r="C3" t="s">
        <v>757</v>
      </c>
      <c r="D3" t="s">
        <v>707</v>
      </c>
      <c r="E3">
        <v>4</v>
      </c>
      <c r="F3">
        <v>20280826288</v>
      </c>
      <c r="G3" s="93" t="s">
        <v>843</v>
      </c>
      <c r="H3" t="s">
        <v>725</v>
      </c>
      <c r="I3">
        <v>1</v>
      </c>
      <c r="J3">
        <v>213123455</v>
      </c>
      <c r="K3">
        <v>1556242506</v>
      </c>
      <c r="L3" t="s">
        <v>804</v>
      </c>
      <c r="M3">
        <v>1674</v>
      </c>
      <c r="N3">
        <v>97</v>
      </c>
      <c r="O3">
        <v>10</v>
      </c>
      <c r="P3">
        <v>72</v>
      </c>
      <c r="Q3">
        <v>14</v>
      </c>
      <c r="R3">
        <v>45000</v>
      </c>
      <c r="S3" t="s">
        <v>820</v>
      </c>
      <c r="T3" t="s">
        <v>836</v>
      </c>
      <c r="U3">
        <v>45331123</v>
      </c>
      <c r="V3">
        <v>41</v>
      </c>
      <c r="W3">
        <v>1</v>
      </c>
      <c r="X3" s="92" t="s">
        <v>734</v>
      </c>
      <c r="Y3" s="92" t="s">
        <v>734</v>
      </c>
      <c r="AA3" t="str">
        <f t="shared" ref="AA3:AA17" si="0">A3&amp;" "&amp;B3&amp;", '"&amp;C3&amp;"', '"&amp;D3&amp;"', "&amp;E3&amp;", "&amp;F3&amp;", '"&amp;G3&amp;"', '"&amp;H3&amp;"', "&amp;I3&amp;", '"&amp;J3&amp;"', '"&amp;K3&amp;"', '"&amp;L3&amp;"', '"&amp;M3&amp;"', "&amp;N3&amp;", "&amp;O3&amp;", "&amp;P3&amp;", "&amp;Q3&amp;", "&amp;R3&amp;", '"&amp;S3&amp;"', '"&amp;T3&amp;"', '"&amp;U3&amp;"', "&amp;V3&amp;", "&amp;W3&amp;", '"&amp;X3&amp;"', '"&amp;Y3&amp;"' )"</f>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( 18, 'inversor2', 'ape02', 4, 20280826288, '02/09/1976', 'inversor.ape02@gmail.com', 1, '213123455', '1556242506', 'Nombre Calle 1235, localidad 2', '1674', 97, 10, 72, 14, 45000, 'Empresa 2', 'Gerente Sr.', '45331123', 41, 1, '2015-10-16 01:53:11.001', '2015-10-16 01:53:11.001' )</v>
      </c>
    </row>
    <row r="4" spans="1:27" x14ac:dyDescent="0.25">
      <c r="A4" t="s">
        <v>841</v>
      </c>
      <c r="B4">
        <v>19</v>
      </c>
      <c r="C4" t="s">
        <v>758</v>
      </c>
      <c r="D4" t="s">
        <v>708</v>
      </c>
      <c r="E4">
        <v>4</v>
      </c>
      <c r="F4">
        <v>20280826297</v>
      </c>
      <c r="G4" s="93" t="s">
        <v>844</v>
      </c>
      <c r="H4" t="s">
        <v>726</v>
      </c>
      <c r="I4">
        <v>2</v>
      </c>
      <c r="J4">
        <v>213123455</v>
      </c>
      <c r="K4">
        <v>1560049446</v>
      </c>
      <c r="L4" t="s">
        <v>805</v>
      </c>
      <c r="M4">
        <v>1698</v>
      </c>
      <c r="N4">
        <v>97</v>
      </c>
      <c r="O4">
        <v>11</v>
      </c>
      <c r="P4">
        <v>72</v>
      </c>
      <c r="Q4">
        <v>15</v>
      </c>
      <c r="R4">
        <v>23000</v>
      </c>
      <c r="S4" t="s">
        <v>821</v>
      </c>
      <c r="T4" t="s">
        <v>837</v>
      </c>
      <c r="U4">
        <v>44005246</v>
      </c>
      <c r="V4">
        <v>41</v>
      </c>
      <c r="W4">
        <v>1</v>
      </c>
      <c r="X4" s="92" t="s">
        <v>735</v>
      </c>
      <c r="Y4" s="92" t="s">
        <v>735</v>
      </c>
      <c r="AA4"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( 19, 'inversor3', 'ape03', 4, 20280826297, '05/08/1977', 'inversor.ape03@gmail.com', 2, '213123455', '1560049446', 'Nombre Calle 1234, localidad 2', '1698', 97, 11, 72, 15, 23000, 'Empresa 3', 'Analista', '44005246', 41, 1, '2015-10-16 01:53:11.002', '2015-10-16 01:53:11.002' )</v>
      </c>
    </row>
    <row r="5" spans="1:27" x14ac:dyDescent="0.25">
      <c r="A5" t="s">
        <v>841</v>
      </c>
      <c r="B5">
        <v>20</v>
      </c>
      <c r="C5" t="s">
        <v>759</v>
      </c>
      <c r="D5" t="s">
        <v>709</v>
      </c>
      <c r="E5">
        <v>4</v>
      </c>
      <c r="F5">
        <v>20280826306</v>
      </c>
      <c r="G5" s="93" t="s">
        <v>845</v>
      </c>
      <c r="H5" t="s">
        <v>727</v>
      </c>
      <c r="I5">
        <v>2</v>
      </c>
      <c r="J5">
        <v>213123455</v>
      </c>
      <c r="K5">
        <v>1563856386</v>
      </c>
      <c r="L5" t="s">
        <v>806</v>
      </c>
      <c r="M5">
        <v>1722</v>
      </c>
      <c r="N5">
        <v>97</v>
      </c>
      <c r="O5">
        <v>9</v>
      </c>
      <c r="P5">
        <v>72</v>
      </c>
      <c r="Q5">
        <v>16</v>
      </c>
      <c r="R5">
        <v>55000</v>
      </c>
      <c r="S5" t="s">
        <v>822</v>
      </c>
      <c r="T5" t="s">
        <v>840</v>
      </c>
      <c r="U5">
        <v>42679369</v>
      </c>
      <c r="V5">
        <v>41</v>
      </c>
      <c r="W5">
        <v>1</v>
      </c>
      <c r="X5" s="92" t="s">
        <v>736</v>
      </c>
      <c r="Y5" s="92" t="s">
        <v>736</v>
      </c>
      <c r="AA5"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( 20, 'inversor4', 'ape04', 4, 20280826306, '08/07/1978', 'inversor.ape04@gmail.com', 2, '213123455', '1563856386', 'Nombre Calle 1235, localidad 3', '1722', 97, 9, 72, 16, 55000, 'Empresa 4', 'Especialista', '42679369', 41, 1, '2015-10-16 01:53:11.003', '2015-10-16 01:53:11.003' )</v>
      </c>
    </row>
    <row r="6" spans="1:27" x14ac:dyDescent="0.25">
      <c r="A6" t="s">
        <v>841</v>
      </c>
      <c r="B6">
        <v>21</v>
      </c>
      <c r="C6" t="s">
        <v>760</v>
      </c>
      <c r="D6" t="s">
        <v>710</v>
      </c>
      <c r="E6">
        <v>4</v>
      </c>
      <c r="F6">
        <v>20280826315</v>
      </c>
      <c r="G6" s="93" t="s">
        <v>846</v>
      </c>
      <c r="H6" t="s">
        <v>728</v>
      </c>
      <c r="I6">
        <v>1</v>
      </c>
      <c r="J6">
        <v>213123455</v>
      </c>
      <c r="K6">
        <v>1567663326</v>
      </c>
      <c r="L6" t="s">
        <v>807</v>
      </c>
      <c r="M6">
        <v>1746</v>
      </c>
      <c r="N6">
        <v>97</v>
      </c>
      <c r="O6">
        <v>9</v>
      </c>
      <c r="P6">
        <v>72</v>
      </c>
      <c r="Q6">
        <v>17</v>
      </c>
      <c r="R6">
        <v>18000</v>
      </c>
      <c r="S6" t="s">
        <v>823</v>
      </c>
      <c r="T6" t="s">
        <v>838</v>
      </c>
      <c r="U6">
        <v>41353492</v>
      </c>
      <c r="V6">
        <v>41</v>
      </c>
      <c r="W6">
        <v>1</v>
      </c>
      <c r="X6" s="92" t="s">
        <v>737</v>
      </c>
      <c r="Y6" s="92" t="s">
        <v>737</v>
      </c>
      <c r="AA6"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( 21, 'inversor5', 'ape05', 4, 20280826315, '10/06/1979', 'inversor.ape05@gmail.com', 1, '213123455', '1567663326', 'Nombre Calle 1234, localidad 3', '1746', 97, 9, 72, 17, 18000, 'Empresa 5', 'Principal', '41353492', 41, 1, '2015-10-16 01:53:11.004', '2015-10-16 01:53:11.004' )</v>
      </c>
    </row>
    <row r="7" spans="1:27" x14ac:dyDescent="0.25">
      <c r="A7" t="s">
        <v>841</v>
      </c>
      <c r="B7">
        <v>22</v>
      </c>
      <c r="C7" t="s">
        <v>761</v>
      </c>
      <c r="D7" t="s">
        <v>711</v>
      </c>
      <c r="E7">
        <v>4</v>
      </c>
      <c r="F7">
        <v>20280826324</v>
      </c>
      <c r="G7" s="93" t="s">
        <v>847</v>
      </c>
      <c r="H7" t="s">
        <v>729</v>
      </c>
      <c r="I7">
        <v>1</v>
      </c>
      <c r="J7">
        <v>213123455</v>
      </c>
      <c r="K7">
        <v>1571470266</v>
      </c>
      <c r="L7" t="s">
        <v>808</v>
      </c>
      <c r="M7">
        <v>1770</v>
      </c>
      <c r="N7">
        <v>97</v>
      </c>
      <c r="O7">
        <v>9</v>
      </c>
      <c r="P7">
        <v>72</v>
      </c>
      <c r="Q7">
        <v>18</v>
      </c>
      <c r="R7">
        <v>35000</v>
      </c>
      <c r="S7" t="s">
        <v>824</v>
      </c>
      <c r="T7" t="s">
        <v>839</v>
      </c>
      <c r="U7">
        <v>40027615</v>
      </c>
      <c r="V7">
        <v>41</v>
      </c>
      <c r="W7">
        <v>1</v>
      </c>
      <c r="X7" s="92" t="s">
        <v>738</v>
      </c>
      <c r="Y7" s="92" t="s">
        <v>738</v>
      </c>
      <c r="AA7"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( 22, 'inversor6', 'ape06', 4, 20280826324, '12/05/1980', 'inversor.ape06@gmail.com', 1, '213123455', '1571470266', 'Nombre Calle 1235, localidad 4', '1770', 97, 9, 72, 18, 35000, 'Empresa 6', 'Supervisor', '40027615', 41, 1, '2015-10-16 01:53:11.005', '2015-10-16 01:53:11.005' )</v>
      </c>
    </row>
    <row r="8" spans="1:27" x14ac:dyDescent="0.25">
      <c r="A8" t="s">
        <v>841</v>
      </c>
      <c r="B8">
        <v>23</v>
      </c>
      <c r="C8" t="s">
        <v>762</v>
      </c>
      <c r="D8" t="s">
        <v>712</v>
      </c>
      <c r="E8">
        <v>4</v>
      </c>
      <c r="F8">
        <v>20280826333</v>
      </c>
      <c r="G8" s="93" t="s">
        <v>848</v>
      </c>
      <c r="H8" t="s">
        <v>730</v>
      </c>
      <c r="I8">
        <v>1</v>
      </c>
      <c r="J8">
        <v>213123455</v>
      </c>
      <c r="K8">
        <v>1575277206</v>
      </c>
      <c r="L8" t="s">
        <v>809</v>
      </c>
      <c r="M8">
        <v>1794</v>
      </c>
      <c r="N8">
        <v>97</v>
      </c>
      <c r="O8">
        <v>10</v>
      </c>
      <c r="P8">
        <v>72</v>
      </c>
      <c r="Q8">
        <v>19</v>
      </c>
      <c r="R8">
        <v>45000</v>
      </c>
      <c r="S8" t="s">
        <v>825</v>
      </c>
      <c r="T8" t="s">
        <v>835</v>
      </c>
      <c r="U8">
        <v>46657000</v>
      </c>
      <c r="V8">
        <v>41</v>
      </c>
      <c r="W8">
        <v>1</v>
      </c>
      <c r="X8" s="92" t="s">
        <v>739</v>
      </c>
      <c r="Y8" s="92" t="s">
        <v>739</v>
      </c>
      <c r="AA8"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( 23, 'inversor7', 'ape07', 4, 20280826333, '14/04/1981', 'inversor.ape07@gmail.com', 1, '213123455', '1575277206', 'Nombre Calle 1234, localidad 4', '1794', 97, 10, 72, 19, 45000, 'Empresa 7', 'Gerente', '46657000', 41, 1, '2015-10-16 01:53:11.006', '2015-10-16 01:53:11.006' )</v>
      </c>
    </row>
    <row r="9" spans="1:27" x14ac:dyDescent="0.25">
      <c r="A9" t="s">
        <v>841</v>
      </c>
      <c r="B9">
        <v>24</v>
      </c>
      <c r="C9" t="s">
        <v>763</v>
      </c>
      <c r="D9" t="s">
        <v>713</v>
      </c>
      <c r="E9">
        <v>4</v>
      </c>
      <c r="F9">
        <v>20280826342</v>
      </c>
      <c r="G9" s="93" t="s">
        <v>849</v>
      </c>
      <c r="H9" t="s">
        <v>731</v>
      </c>
      <c r="I9">
        <v>1</v>
      </c>
      <c r="J9">
        <v>213123455</v>
      </c>
      <c r="K9">
        <v>1579084146</v>
      </c>
      <c r="L9" t="s">
        <v>810</v>
      </c>
      <c r="M9">
        <v>1419</v>
      </c>
      <c r="N9">
        <v>97</v>
      </c>
      <c r="O9">
        <v>10</v>
      </c>
      <c r="P9">
        <v>72</v>
      </c>
      <c r="Q9">
        <v>20</v>
      </c>
      <c r="R9">
        <v>23000</v>
      </c>
      <c r="S9" t="s">
        <v>826</v>
      </c>
      <c r="T9" t="s">
        <v>836</v>
      </c>
      <c r="U9">
        <v>45331123</v>
      </c>
      <c r="V9">
        <v>41</v>
      </c>
      <c r="W9">
        <v>1</v>
      </c>
      <c r="X9" s="92" t="s">
        <v>740</v>
      </c>
      <c r="Y9" s="92" t="s">
        <v>740</v>
      </c>
      <c r="AA9"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( 24, 'inversor8', 'ape08', 4, 20280826342, '17/03/1982', 'inversor.ape08@gmail.com', 1, '213123455', '1579084146', 'Nombre Calle 1235, localidad 5', '1419', 97, 10, 72, 20, 23000, 'Empresa 8', 'Gerente Sr.', '45331123', 41, 1, '2015-10-16 01:53:11.007', '2015-10-16 01:53:11.007' )</v>
      </c>
    </row>
    <row r="10" spans="1:27" x14ac:dyDescent="0.25">
      <c r="A10" t="s">
        <v>841</v>
      </c>
      <c r="B10">
        <v>25</v>
      </c>
      <c r="C10" t="s">
        <v>764</v>
      </c>
      <c r="D10" t="s">
        <v>714</v>
      </c>
      <c r="E10">
        <v>4</v>
      </c>
      <c r="F10">
        <v>20280826351</v>
      </c>
      <c r="G10" s="93" t="s">
        <v>850</v>
      </c>
      <c r="H10" t="s">
        <v>732</v>
      </c>
      <c r="I10">
        <v>1</v>
      </c>
      <c r="J10">
        <v>213123455</v>
      </c>
      <c r="K10">
        <v>1582891086</v>
      </c>
      <c r="L10" t="s">
        <v>811</v>
      </c>
      <c r="M10">
        <v>1429</v>
      </c>
      <c r="N10">
        <v>97</v>
      </c>
      <c r="O10">
        <v>11</v>
      </c>
      <c r="P10">
        <v>72</v>
      </c>
      <c r="Q10">
        <v>16</v>
      </c>
      <c r="R10">
        <v>55000</v>
      </c>
      <c r="S10" t="s">
        <v>827</v>
      </c>
      <c r="T10" t="s">
        <v>837</v>
      </c>
      <c r="U10">
        <v>44005246</v>
      </c>
      <c r="V10">
        <v>41</v>
      </c>
      <c r="W10">
        <v>1</v>
      </c>
      <c r="X10" s="92" t="s">
        <v>741</v>
      </c>
      <c r="Y10" s="92" t="s">
        <v>741</v>
      </c>
      <c r="AA10"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( 25, 'inversor9', 'ape09', 4, 20280826351, '17/02/1983', 'inversor.ape09@gmail.com', 1, '213123455', '1582891086', 'Nombre Calle 1234, localidad 5', '1429', 97, 11, 72, 16, 55000, 'Empresa 9', 'Analista', '44005246', 41, 1, '2015-10-16 01:53:11.008', '2015-10-16 01:53:11.008' )</v>
      </c>
    </row>
    <row r="11" spans="1:27" x14ac:dyDescent="0.25">
      <c r="A11" t="s">
        <v>841</v>
      </c>
      <c r="B11">
        <v>26</v>
      </c>
      <c r="C11" t="s">
        <v>765</v>
      </c>
      <c r="D11" t="s">
        <v>742</v>
      </c>
      <c r="E11">
        <v>4</v>
      </c>
      <c r="F11">
        <v>20280826360</v>
      </c>
      <c r="G11" s="93" t="s">
        <v>851</v>
      </c>
      <c r="H11" t="s">
        <v>749</v>
      </c>
      <c r="I11">
        <v>1</v>
      </c>
      <c r="J11">
        <v>213123455</v>
      </c>
      <c r="K11">
        <v>1586698026</v>
      </c>
      <c r="L11" t="s">
        <v>812</v>
      </c>
      <c r="M11">
        <v>1439</v>
      </c>
      <c r="N11">
        <v>96</v>
      </c>
      <c r="O11">
        <v>9</v>
      </c>
      <c r="P11">
        <v>72</v>
      </c>
      <c r="Q11">
        <v>17</v>
      </c>
      <c r="R11">
        <v>18000</v>
      </c>
      <c r="S11" t="s">
        <v>828</v>
      </c>
      <c r="T11" t="s">
        <v>840</v>
      </c>
      <c r="U11">
        <v>42679369</v>
      </c>
      <c r="V11">
        <v>41</v>
      </c>
      <c r="W11">
        <v>1</v>
      </c>
      <c r="X11" s="92" t="s">
        <v>772</v>
      </c>
      <c r="Y11" s="92" t="s">
        <v>772</v>
      </c>
      <c r="AA11"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( 26, 'inversor10', 'ape10', 4, 20280826360, '20/01/1984', 'inversor.ape10@gmail.com', 1, '213123455', '1586698026', 'Nombre Calle 1235, localidad 6', '1439', 96, 9, 72, 17, 18000, 'Empresa 10', 'Especialista', '42679369', 41, 1, '2015-10-16 01:53:11.009', '2015-10-16 01:53:11.009' )</v>
      </c>
    </row>
    <row r="12" spans="1:27" x14ac:dyDescent="0.25">
      <c r="A12" t="s">
        <v>841</v>
      </c>
      <c r="B12">
        <v>27</v>
      </c>
      <c r="C12" t="s">
        <v>766</v>
      </c>
      <c r="D12" t="s">
        <v>743</v>
      </c>
      <c r="E12">
        <v>4</v>
      </c>
      <c r="F12">
        <v>20280826369</v>
      </c>
      <c r="G12" s="93" t="s">
        <v>852</v>
      </c>
      <c r="H12" t="s">
        <v>750</v>
      </c>
      <c r="I12">
        <v>1</v>
      </c>
      <c r="J12">
        <v>213123455</v>
      </c>
      <c r="K12">
        <v>1590504966</v>
      </c>
      <c r="L12" t="s">
        <v>813</v>
      </c>
      <c r="M12">
        <v>1449</v>
      </c>
      <c r="N12">
        <v>96</v>
      </c>
      <c r="O12">
        <v>9</v>
      </c>
      <c r="P12">
        <v>72</v>
      </c>
      <c r="Q12">
        <v>18</v>
      </c>
      <c r="R12">
        <v>35000</v>
      </c>
      <c r="S12" t="s">
        <v>829</v>
      </c>
      <c r="T12" t="s">
        <v>838</v>
      </c>
      <c r="U12">
        <v>41353492</v>
      </c>
      <c r="V12">
        <v>41</v>
      </c>
      <c r="W12">
        <v>1</v>
      </c>
      <c r="X12" s="92" t="s">
        <v>773</v>
      </c>
      <c r="Y12" s="92" t="s">
        <v>773</v>
      </c>
      <c r="AA12"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( 27, 'inversor11', 'ape11', 4, 20280826369, '22/12/1984', 'inversor.ape11@gmail.com', 1, '213123455', '1590504966', 'Nombre Calle 1234, localidad 6', '1449', 96, 9, 72, 18, 35000, 'Empresa 11', 'Principal', '41353492', 41, 1, '2015-10-16 01:53:11.010', '2015-10-16 01:53:11.010' )</v>
      </c>
    </row>
    <row r="13" spans="1:27" x14ac:dyDescent="0.25">
      <c r="A13" t="s">
        <v>841</v>
      </c>
      <c r="B13">
        <v>28</v>
      </c>
      <c r="C13" t="s">
        <v>767</v>
      </c>
      <c r="D13" t="s">
        <v>744</v>
      </c>
      <c r="E13">
        <v>4</v>
      </c>
      <c r="F13">
        <v>20280826378</v>
      </c>
      <c r="G13" s="93" t="s">
        <v>853</v>
      </c>
      <c r="H13" t="s">
        <v>751</v>
      </c>
      <c r="I13">
        <v>1</v>
      </c>
      <c r="J13">
        <v>213123455</v>
      </c>
      <c r="K13">
        <v>1594311906</v>
      </c>
      <c r="L13" t="s">
        <v>814</v>
      </c>
      <c r="M13">
        <v>1459</v>
      </c>
      <c r="N13">
        <v>96</v>
      </c>
      <c r="O13">
        <v>9</v>
      </c>
      <c r="P13">
        <v>72</v>
      </c>
      <c r="Q13">
        <v>19</v>
      </c>
      <c r="R13">
        <v>45000</v>
      </c>
      <c r="S13" t="s">
        <v>830</v>
      </c>
      <c r="T13" t="s">
        <v>839</v>
      </c>
      <c r="U13">
        <v>47027615</v>
      </c>
      <c r="V13">
        <v>41</v>
      </c>
      <c r="W13">
        <v>1</v>
      </c>
      <c r="X13" s="92" t="s">
        <v>774</v>
      </c>
      <c r="Y13" s="92" t="s">
        <v>774</v>
      </c>
      <c r="AA13"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( 28, 'inversor12', 'ape12', 4, 20280826378, '24/11/1985', 'inversor.ape12@gmail.com', 1, '213123455', '1594311906', 'Nombre Calle 1235, localidad 7', '1459', 96, 9, 72, 19, 45000, 'Empresa 12', 'Supervisor', '47027615', 41, 1, '2015-10-16 01:53:11.011', '2015-10-16 01:53:11.011' )</v>
      </c>
    </row>
    <row r="14" spans="1:27" x14ac:dyDescent="0.25">
      <c r="A14" t="s">
        <v>841</v>
      </c>
      <c r="B14">
        <v>29</v>
      </c>
      <c r="C14" t="s">
        <v>768</v>
      </c>
      <c r="D14" t="s">
        <v>745</v>
      </c>
      <c r="E14">
        <v>4</v>
      </c>
      <c r="F14">
        <v>20280826387</v>
      </c>
      <c r="G14" s="93" t="s">
        <v>854</v>
      </c>
      <c r="H14" t="s">
        <v>752</v>
      </c>
      <c r="I14">
        <v>1</v>
      </c>
      <c r="J14">
        <v>213123455</v>
      </c>
      <c r="K14">
        <v>1598118846</v>
      </c>
      <c r="L14" t="s">
        <v>815</v>
      </c>
      <c r="M14">
        <v>1469</v>
      </c>
      <c r="N14">
        <v>96</v>
      </c>
      <c r="O14">
        <v>9</v>
      </c>
      <c r="P14">
        <v>72</v>
      </c>
      <c r="Q14">
        <v>20</v>
      </c>
      <c r="R14">
        <v>23000</v>
      </c>
      <c r="S14" t="s">
        <v>831</v>
      </c>
      <c r="T14" t="s">
        <v>835</v>
      </c>
      <c r="U14">
        <v>46657000</v>
      </c>
      <c r="V14">
        <v>41</v>
      </c>
      <c r="W14">
        <v>1</v>
      </c>
      <c r="X14" s="92" t="s">
        <v>775</v>
      </c>
      <c r="Y14" s="92" t="s">
        <v>775</v>
      </c>
      <c r="AA14"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( 29, 'inversor13', 'ape13', 4, 20280826387, '27/10/1986', 'inversor.ape13@gmail.com', 1, '213123455', '1598118846', 'Nombre Calle 1234, localidad 7', '1469', 96, 9, 72, 20, 23000, 'Empresa 13', 'Gerente', '46657000', 41, 1, '2015-10-16 01:53:11.012', '2015-10-16 01:53:11.012' )</v>
      </c>
    </row>
    <row r="15" spans="1:27" x14ac:dyDescent="0.25">
      <c r="A15" t="s">
        <v>841</v>
      </c>
      <c r="B15">
        <v>30</v>
      </c>
      <c r="C15" t="s">
        <v>769</v>
      </c>
      <c r="D15" t="s">
        <v>746</v>
      </c>
      <c r="E15">
        <v>4</v>
      </c>
      <c r="F15">
        <v>20280826396</v>
      </c>
      <c r="G15" s="93" t="s">
        <v>855</v>
      </c>
      <c r="H15" t="s">
        <v>753</v>
      </c>
      <c r="I15">
        <v>1</v>
      </c>
      <c r="J15">
        <v>213123455</v>
      </c>
      <c r="K15">
        <v>1560049446</v>
      </c>
      <c r="L15" t="s">
        <v>816</v>
      </c>
      <c r="M15">
        <v>1479</v>
      </c>
      <c r="N15">
        <v>96</v>
      </c>
      <c r="O15">
        <v>9</v>
      </c>
      <c r="P15">
        <v>72</v>
      </c>
      <c r="Q15">
        <v>24</v>
      </c>
      <c r="R15">
        <v>55000</v>
      </c>
      <c r="S15" t="s">
        <v>832</v>
      </c>
      <c r="T15" t="s">
        <v>836</v>
      </c>
      <c r="U15">
        <v>45331123</v>
      </c>
      <c r="V15">
        <v>41</v>
      </c>
      <c r="W15">
        <v>1</v>
      </c>
      <c r="X15" s="92" t="s">
        <v>776</v>
      </c>
      <c r="Y15" s="92" t="s">
        <v>776</v>
      </c>
      <c r="AA15"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( 30, 'inversor14', 'ape14', 4, 20280826396, '29/09/1987', 'inversor.ape14@gmail.com', 1, '213123455', '1560049446', 'Nombre Calle 1235, localidad 8', '1479', 96, 9, 72, 24, 55000, 'Empresa 14', 'Gerente Sr.', '45331123', 41, 1, '2015-10-16 01:53:11.013', '2015-10-16 01:53:11.013' )</v>
      </c>
    </row>
    <row r="16" spans="1:27" x14ac:dyDescent="0.25">
      <c r="A16" t="s">
        <v>841</v>
      </c>
      <c r="B16">
        <v>31</v>
      </c>
      <c r="C16" t="s">
        <v>770</v>
      </c>
      <c r="D16" t="s">
        <v>747</v>
      </c>
      <c r="E16">
        <v>4</v>
      </c>
      <c r="F16">
        <v>20280826405</v>
      </c>
      <c r="G16" s="93" t="s">
        <v>856</v>
      </c>
      <c r="H16" t="s">
        <v>754</v>
      </c>
      <c r="I16">
        <v>1</v>
      </c>
      <c r="J16">
        <v>213123455</v>
      </c>
      <c r="K16">
        <v>1563856386</v>
      </c>
      <c r="L16" t="s">
        <v>817</v>
      </c>
      <c r="M16">
        <v>1489</v>
      </c>
      <c r="N16">
        <v>96</v>
      </c>
      <c r="O16">
        <v>9</v>
      </c>
      <c r="P16">
        <v>72</v>
      </c>
      <c r="Q16">
        <v>24</v>
      </c>
      <c r="R16">
        <v>18000</v>
      </c>
      <c r="S16" t="s">
        <v>833</v>
      </c>
      <c r="T16" t="s">
        <v>837</v>
      </c>
      <c r="U16">
        <v>44005246</v>
      </c>
      <c r="V16">
        <v>41</v>
      </c>
      <c r="W16">
        <v>1</v>
      </c>
      <c r="X16" s="92" t="s">
        <v>777</v>
      </c>
      <c r="Y16" s="92" t="s">
        <v>777</v>
      </c>
      <c r="AA16"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( 31, 'inversor15', 'ape15', 4, 20280826405, '31/08/1988', 'inversor.ape15@gmail.com', 1, '213123455', '1563856386', 'Nombre Calle 1234, localidad 8', '1489', 96, 9, 72, 24, 18000, 'Empresa 15', 'Analista', '44005246', 41, 1, '2015-10-16 01:53:11.014', '2015-10-16 01:53:11.014' )</v>
      </c>
    </row>
    <row r="17" spans="1:27" x14ac:dyDescent="0.25">
      <c r="A17" t="s">
        <v>841</v>
      </c>
      <c r="B17">
        <v>32</v>
      </c>
      <c r="C17" t="s">
        <v>771</v>
      </c>
      <c r="D17" t="s">
        <v>748</v>
      </c>
      <c r="E17">
        <v>4</v>
      </c>
      <c r="F17">
        <v>20280826414</v>
      </c>
      <c r="G17" s="93" t="s">
        <v>857</v>
      </c>
      <c r="H17" t="s">
        <v>755</v>
      </c>
      <c r="I17">
        <v>1</v>
      </c>
      <c r="J17">
        <v>213123455</v>
      </c>
      <c r="K17">
        <v>1560049446</v>
      </c>
      <c r="L17" t="s">
        <v>818</v>
      </c>
      <c r="M17">
        <v>1499</v>
      </c>
      <c r="N17">
        <v>96</v>
      </c>
      <c r="O17">
        <v>9</v>
      </c>
      <c r="P17">
        <v>72</v>
      </c>
      <c r="Q17">
        <v>24</v>
      </c>
      <c r="R17">
        <v>70000</v>
      </c>
      <c r="S17" t="s">
        <v>834</v>
      </c>
      <c r="T17" t="s">
        <v>840</v>
      </c>
      <c r="U17">
        <v>42679369</v>
      </c>
      <c r="V17">
        <v>41</v>
      </c>
      <c r="W17">
        <v>1</v>
      </c>
      <c r="X17" s="92" t="s">
        <v>778</v>
      </c>
      <c r="Y17" s="92" t="s">
        <v>778</v>
      </c>
      <c r="AA17" t="str">
        <f t="shared" si="0"/>
        <v>INSERT INTO [dbo].[InversorCliente] ([InversorVisitanteId],[Nombre],[Apellido],[TipoDocumentoId],[NroDocumento],[FechaNacimiento],[Email],[GeneroId],[TelefonoParticular],[TelefonoCelular],[Domicilio],[CodigoPostal],[ProvinciaId],[EstadoCivilId],[NacionalidadId],[FuenteIngresoId],[MontoIngresoMensual],[RazonSocialEmpleador],[CargoLaboral],[TelefonoLaboral],[EstadoId],[Activo],[FechaAlta],[FechaModificacion]) VALUES ( 32, 'inversor16', 'ape16', 4, 20280826414, '03/08/1984', 'inversor.ape16@gmail.com', 1, '213123455', '1560049446', 'Nombre Calle 1235, localidad 9', '1499', 96, 9, 72, 24, 70000, 'Empresa 16', 'Especialista', '42679369', 41, 1, '2015-10-16 01:53:11.015', '2015-10-16 01:53:11.015' )</v>
      </c>
    </row>
  </sheetData>
  <dataConsolidate/>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39</vt:i4>
      </vt:variant>
    </vt:vector>
  </HeadingPairs>
  <TitlesOfParts>
    <vt:vector size="39" baseType="lpstr">
      <vt:lpstr>SegAction</vt:lpstr>
      <vt:lpstr>SegRole</vt:lpstr>
      <vt:lpstr>MenuNav</vt:lpstr>
      <vt:lpstr>SegAction_INSERTED</vt:lpstr>
      <vt:lpstr>SegActionMenuNav</vt:lpstr>
      <vt:lpstr>SegRoleAction</vt:lpstr>
      <vt:lpstr>SegUser</vt:lpstr>
      <vt:lpstr>InversorVisitante</vt:lpstr>
      <vt:lpstr>InversorCliente</vt:lpstr>
      <vt:lpstr>SegUserRole</vt:lpstr>
      <vt:lpstr>SegUserAction</vt:lpstr>
      <vt:lpstr>SolicitudCredito</vt:lpstr>
      <vt:lpstr>RegistraInversor</vt:lpstr>
      <vt:lpstr>Sheet8</vt:lpstr>
      <vt:lpstr>CredProposito</vt:lpstr>
      <vt:lpstr>ComGeneral</vt:lpstr>
      <vt:lpstr>FideiPersonalRRHH</vt:lpstr>
      <vt:lpstr>ComEstado</vt:lpstr>
      <vt:lpstr>ComTipoMovimiento</vt:lpstr>
      <vt:lpstr>Sheet1</vt:lpstr>
      <vt:lpstr>Sheet2</vt:lpstr>
      <vt:lpstr>Sheet3</vt:lpstr>
      <vt:lpstr>Sheet4</vt:lpstr>
      <vt:lpstr>DetailsResumenView</vt:lpstr>
      <vt:lpstr>DetailsPerfilUsuarioInversor</vt:lpstr>
      <vt:lpstr>ListCredSubastas</vt:lpstr>
      <vt:lpstr>ListSubastasActivas</vt:lpstr>
      <vt:lpstr>ListSubastasTransferir</vt:lpstr>
      <vt:lpstr>ListSubastasCanceladas</vt:lpstr>
      <vt:lpstr>DetailsCredSolicitud</vt:lpstr>
      <vt:lpstr>ListPrestamosOtorgados</vt:lpstr>
      <vt:lpstr>ListProyeccionRetornos</vt:lpstr>
      <vt:lpstr>ListRetornoHihstorico</vt:lpstr>
      <vt:lpstr>DetailsCredPrestamo</vt:lpstr>
      <vt:lpstr>ListMovCuenta</vt:lpstr>
      <vt:lpstr>CreateMoverFondos</vt:lpstr>
      <vt:lpstr>CreateExtraerFondos</vt:lpstr>
      <vt:lpstr>Sheet5</vt:lpstr>
      <vt:lpstr>SegUser_Inserted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Christian  Chamula</dc:creator>
  <cp:lastModifiedBy>Christian</cp:lastModifiedBy>
  <dcterms:created xsi:type="dcterms:W3CDTF">2015-05-20T00:53:36Z</dcterms:created>
  <dcterms:modified xsi:type="dcterms:W3CDTF">2020-05-13T08:11:59Z</dcterms:modified>
</cp:coreProperties>
</file>